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21.xml" ContentType="application/vnd.ms-excel.controlproperti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ergioTorres\Dropbox\Projeto Diário\Treinamentos\CURSO Dashboard\Exercicios SERGIO\"/>
    </mc:Choice>
  </mc:AlternateContent>
  <workbookProtection workbookAlgorithmName="SHA-512" workbookHashValue="it1MlOeXeY8fsK6Uvh+QU04eArr9NyAn/DkmoywRLewUcNG/+JgP7HgDNeutSOKokFwZykP6WUMt9CY7mF72qw==" workbookSaltValue="eiXVlIC2c5RCFaIstpuSnQ==" workbookSpinCount="100000" lockStructure="1"/>
  <bookViews>
    <workbookView xWindow="0" yWindow="0" windowWidth="12030" windowHeight="5565" firstSheet="19" activeTab="19"/>
  </bookViews>
  <sheets>
    <sheet name="CRONOGRAMA" sheetId="1" state="hidden" r:id="rId1"/>
    <sheet name="ENTREGAS" sheetId="2" state="hidden" r:id="rId2"/>
    <sheet name="CAIXA DE COMBINAÇÃO" sheetId="4" state="hidden" r:id="rId3"/>
    <sheet name="CUSTO DAS ENTREGAS" sheetId="6" state="hidden" r:id="rId4"/>
    <sheet name="CAIXA DE SELECAO" sheetId="7" state="hidden" r:id="rId5"/>
    <sheet name="VALOR DE CADA ENTREGA" sheetId="11" state="hidden" r:id="rId6"/>
    <sheet name="BOTAO DE ROLAGEM E ROTACAO" sheetId="10" state="hidden" r:id="rId7"/>
    <sheet name="INDICADORES" sheetId="22" state="hidden" r:id="rId8"/>
    <sheet name="FÓRMULA SE" sheetId="20" state="hidden" r:id="rId9"/>
    <sheet name="FASES E CUSTO DO PROJETO" sheetId="12" state="hidden" r:id="rId10"/>
    <sheet name="BOTAO OPÇÃO CAIXA GRUPO" sheetId="19" state="hidden" r:id="rId11"/>
    <sheet name="ENTREGAS ACIMA DO CUSTO" sheetId="15" state="hidden" r:id="rId12"/>
    <sheet name="CONTROLE DE FORMULÁRIO" sheetId="14" state="hidden" r:id="rId13"/>
    <sheet name="STATUS DO PROJETO" sheetId="16" state="hidden" r:id="rId14"/>
    <sheet name="GRÁFICO DE VELOCIMETRO" sheetId="18" state="hidden" r:id="rId15"/>
    <sheet name="CONTROLE DE RISCOS" sheetId="26" state="hidden" r:id="rId16"/>
    <sheet name="MATRIZ DE RISCO" sheetId="24" state="hidden" r:id="rId17"/>
    <sheet name="LEAD TIME EM RISCO" sheetId="27" state="hidden" r:id="rId18"/>
    <sheet name="GRÁFICO LEAD TIME" sheetId="23" state="hidden" r:id="rId19"/>
    <sheet name="DASHBOARD DO PROJETO" sheetId="28" r:id="rId20"/>
  </sheets>
  <definedNames>
    <definedName name="ÁREA" localSheetId="15">'CONTROLE DE RISCOS'!$N$29:$N$35</definedName>
    <definedName name="ÁREA" localSheetId="17">'LEAD TIME EM RISCO'!$N$28:$N$34</definedName>
    <definedName name="ÁREA" localSheetId="16">'MATRIZ DE RISCO'!$N$29:$N$35</definedName>
    <definedName name="ÁREA">'GRÁFICO LEAD TIME'!$N$28:$N$34</definedName>
    <definedName name="ÁREA_DE_RISCO">'MATRIZ DE RISCO'!$N$29:$N$35</definedName>
    <definedName name="AREAS">'MATRIZ DE RISCO'!$N$29:$N$35</definedName>
    <definedName name="ÁREAS" localSheetId="15">'CONTROLE DE RISCOS'!$N$29:$N$34</definedName>
    <definedName name="ÁREAS" localSheetId="17">'LEAD TIME EM RISCO'!$N$28:$N$33</definedName>
    <definedName name="ÁREAS" localSheetId="16">'MATRIZ DE RISCO'!$N$29:$N$34</definedName>
    <definedName name="ÁREAS">'GRÁFICO LEAD TIME'!$N$28:$N$33</definedName>
    <definedName name="ÁREAS_DE_CONHECIMENTO" localSheetId="15">'CONTROLE DE RISCOS'!$N$28:$N$34</definedName>
    <definedName name="ÁREAS_DE_CONHECIMENTO" localSheetId="17">'LEAD TIME EM RISCO'!$N$27:$N$33</definedName>
    <definedName name="ÁREAS_DE_CONHECIMENTO" localSheetId="16">'MATRIZ DE RISCO'!$N$28:$N$34</definedName>
    <definedName name="ÁREAS_DE_CONHECIMENTO">'GRÁFICO LEAD TIME'!$N$27:$N$33</definedName>
    <definedName name="ÁREAS_R">'MATRIZ DE RISCO'!$N$29:$N$35</definedName>
    <definedName name="ÁREAS_R_C">'CONTROLE DE RISCOS'!$N$29:$N$35</definedName>
    <definedName name="ÁREAS_RISCO">'MATRIZ DE RISCO'!$N$29:$N$35</definedName>
    <definedName name="ÁREASLISTAS" localSheetId="15">'CONTROLE DE RISCOS'!$N$29:$N$35</definedName>
    <definedName name="ÁREASLISTAS" localSheetId="17">'LEAD TIME EM RISCO'!$N$28:$N$34</definedName>
    <definedName name="ÁREASLISTAS" localSheetId="16">'MATRIZ DE RISCO'!$N$29:$N$35</definedName>
    <definedName name="ÁREASLISTAS">'GRÁFICO LEAD TIME'!$N$28:$N$34</definedName>
    <definedName name="IMPACTO" localSheetId="15">'CONTROLE DE RISCOS'!$P$29:$P$33</definedName>
    <definedName name="IMPACTO" localSheetId="17">'LEAD TIME EM RISCO'!$P$28:$P$32</definedName>
    <definedName name="IMPACTO" localSheetId="16">'MATRIZ DE RISCO'!$P$29:$P$33</definedName>
    <definedName name="IMPACTO">'GRÁFICO LEAD TIME'!$P$28:$P$32</definedName>
    <definedName name="IMPACTO_R">'CONTROLE DE RISCOS'!$P$29:$P$33</definedName>
    <definedName name="PROBABILIDADE" localSheetId="15">'CONTROLE DE RISCOS'!$O$29:$O$33</definedName>
    <definedName name="PROBABILIDADE" localSheetId="17">'LEAD TIME EM RISCO'!$O$28:$O$32</definedName>
    <definedName name="PROBABILIDADE" localSheetId="16">'MATRIZ DE RISCO'!$O$29:$O$33</definedName>
    <definedName name="PROBABILIDADE">'GRÁFICO LEAD TIME'!$O$28:$O$32</definedName>
    <definedName name="Probabilidade_Risco">'CONTROLE DE RISCOS'!$O$29:$O$33</definedName>
    <definedName name="RISCOS_C">'MATRIZ DE RISCO'!$N$29:$N$35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8" l="1"/>
  <c r="O65" i="28" l="1"/>
  <c r="O67" i="28"/>
  <c r="O68" i="28"/>
  <c r="O69" i="28"/>
  <c r="O70" i="28"/>
  <c r="O71" i="28"/>
  <c r="B16" i="14"/>
  <c r="B18" i="28" s="1"/>
  <c r="L49" i="28"/>
  <c r="A16" i="14"/>
  <c r="A18" i="28" s="1"/>
  <c r="J9" i="27" l="1"/>
  <c r="K9" i="27" s="1"/>
  <c r="J10" i="27"/>
  <c r="K10" i="27" s="1"/>
  <c r="J11" i="27"/>
  <c r="K11" i="27" s="1"/>
  <c r="J12" i="27"/>
  <c r="K12" i="27" s="1"/>
  <c r="J13" i="27"/>
  <c r="K13" i="27" s="1"/>
  <c r="J14" i="27"/>
  <c r="J15" i="27"/>
  <c r="K15" i="27" s="1"/>
  <c r="J16" i="27"/>
  <c r="K16" i="27" s="1"/>
  <c r="J17" i="27"/>
  <c r="K17" i="27" s="1"/>
  <c r="J18" i="27"/>
  <c r="K18" i="27" s="1"/>
  <c r="J19" i="27"/>
  <c r="K19" i="27" s="1"/>
  <c r="J20" i="27"/>
  <c r="K20" i="27" s="1"/>
  <c r="J21" i="27"/>
  <c r="K21" i="27" s="1"/>
  <c r="J22" i="27"/>
  <c r="J23" i="27"/>
  <c r="K23" i="27" s="1"/>
  <c r="K14" i="27"/>
  <c r="K22" i="27"/>
  <c r="D30" i="24"/>
  <c r="E30" i="24"/>
  <c r="F30" i="24"/>
  <c r="G30" i="24"/>
  <c r="H30" i="24"/>
  <c r="I30" i="24"/>
  <c r="J30" i="24"/>
  <c r="K30" i="24"/>
  <c r="L30" i="24"/>
  <c r="C30" i="24"/>
  <c r="P32" i="27" l="1"/>
  <c r="O32" i="27"/>
  <c r="P31" i="27"/>
  <c r="O31" i="27"/>
  <c r="P30" i="27"/>
  <c r="O30" i="27"/>
  <c r="P29" i="27"/>
  <c r="O29" i="27"/>
  <c r="P28" i="27"/>
  <c r="O28" i="27"/>
  <c r="P23" i="27"/>
  <c r="P22" i="27"/>
  <c r="P21" i="27"/>
  <c r="P20" i="27"/>
  <c r="P19" i="27"/>
  <c r="P18" i="27"/>
  <c r="P13" i="27"/>
  <c r="P12" i="27"/>
  <c r="P11" i="27"/>
  <c r="P10" i="27"/>
  <c r="P9" i="27"/>
  <c r="J12" i="26"/>
  <c r="K12" i="26" s="1"/>
  <c r="J13" i="26"/>
  <c r="K13" i="26" s="1"/>
  <c r="J14" i="26"/>
  <c r="K14" i="26" s="1"/>
  <c r="J15" i="26"/>
  <c r="K15" i="26" s="1"/>
  <c r="J16" i="26"/>
  <c r="K16" i="26" s="1"/>
  <c r="J17" i="26"/>
  <c r="J18" i="26"/>
  <c r="J19" i="26"/>
  <c r="K19" i="26" s="1"/>
  <c r="J20" i="26"/>
  <c r="K20" i="26" s="1"/>
  <c r="J21" i="26"/>
  <c r="K21" i="26" s="1"/>
  <c r="J22" i="26"/>
  <c r="K22" i="26" s="1"/>
  <c r="J23" i="26"/>
  <c r="K17" i="26"/>
  <c r="K18" i="26"/>
  <c r="K23" i="26"/>
  <c r="K10" i="26"/>
  <c r="J11" i="26"/>
  <c r="K11" i="26" s="1"/>
  <c r="J10" i="26"/>
  <c r="P14" i="27" l="1"/>
  <c r="P15" i="27"/>
  <c r="P16" i="27"/>
  <c r="P17" i="27"/>
  <c r="J9" i="26" l="1"/>
  <c r="K9" i="26" s="1"/>
  <c r="H37" i="26"/>
  <c r="F37" i="26"/>
  <c r="E37" i="26"/>
  <c r="D37" i="26"/>
  <c r="H35" i="26"/>
  <c r="P33" i="26"/>
  <c r="O33" i="26"/>
  <c r="B33" i="26"/>
  <c r="E33" i="26" s="1"/>
  <c r="P32" i="26"/>
  <c r="O32" i="26"/>
  <c r="P31" i="26"/>
  <c r="O31" i="26"/>
  <c r="B31" i="26"/>
  <c r="F31" i="26" s="1"/>
  <c r="P30" i="26"/>
  <c r="O30" i="26"/>
  <c r="P29" i="26"/>
  <c r="O29" i="26"/>
  <c r="B29" i="26"/>
  <c r="E29" i="26" s="1"/>
  <c r="L28" i="26"/>
  <c r="L35" i="26" s="1"/>
  <c r="K28" i="26"/>
  <c r="K37" i="26" s="1"/>
  <c r="J28" i="26"/>
  <c r="J35" i="26" s="1"/>
  <c r="I28" i="26"/>
  <c r="H28" i="26"/>
  <c r="G28" i="26"/>
  <c r="G35" i="26" s="1"/>
  <c r="F28" i="26"/>
  <c r="F35" i="26" s="1"/>
  <c r="E28" i="26"/>
  <c r="E35" i="26" s="1"/>
  <c r="D28" i="26"/>
  <c r="D35" i="26" s="1"/>
  <c r="C28" i="26"/>
  <c r="C37" i="26" s="1"/>
  <c r="B33" i="24"/>
  <c r="B31" i="24"/>
  <c r="B29" i="24"/>
  <c r="L28" i="24"/>
  <c r="L37" i="24" s="1"/>
  <c r="K28" i="24"/>
  <c r="K37" i="24" s="1"/>
  <c r="J28" i="24"/>
  <c r="J35" i="24" s="1"/>
  <c r="I28" i="24"/>
  <c r="I35" i="24" s="1"/>
  <c r="H28" i="24"/>
  <c r="H35" i="24" s="1"/>
  <c r="G28" i="24"/>
  <c r="G35" i="24" s="1"/>
  <c r="F28" i="24"/>
  <c r="F37" i="24" s="1"/>
  <c r="E28" i="24"/>
  <c r="E35" i="24" s="1"/>
  <c r="D28" i="24"/>
  <c r="D37" i="24" s="1"/>
  <c r="C28" i="24"/>
  <c r="C37" i="24" s="1"/>
  <c r="P33" i="24"/>
  <c r="O33" i="24"/>
  <c r="P32" i="24"/>
  <c r="O32" i="24"/>
  <c r="P31" i="24"/>
  <c r="O31" i="24"/>
  <c r="P30" i="24"/>
  <c r="O30" i="24"/>
  <c r="P29" i="24"/>
  <c r="O29" i="24"/>
  <c r="J23" i="24"/>
  <c r="K23" i="24" s="1"/>
  <c r="J22" i="24"/>
  <c r="K22" i="24" s="1"/>
  <c r="J21" i="24"/>
  <c r="K21" i="24" s="1"/>
  <c r="J20" i="24"/>
  <c r="K20" i="24" s="1"/>
  <c r="J19" i="24"/>
  <c r="K19" i="24" s="1"/>
  <c r="J18" i="24"/>
  <c r="J17" i="24"/>
  <c r="K17" i="24" s="1"/>
  <c r="J16" i="24"/>
  <c r="K16" i="24" s="1"/>
  <c r="J15" i="24"/>
  <c r="K15" i="24" s="1"/>
  <c r="J14" i="24"/>
  <c r="J13" i="24"/>
  <c r="K13" i="24" s="1"/>
  <c r="J12" i="24"/>
  <c r="K12" i="24" s="1"/>
  <c r="J11" i="24"/>
  <c r="K11" i="24" s="1"/>
  <c r="J10" i="24"/>
  <c r="K10" i="24" s="1"/>
  <c r="J9" i="24"/>
  <c r="K9" i="24" s="1"/>
  <c r="F33" i="26" l="1"/>
  <c r="F29" i="26"/>
  <c r="G31" i="26"/>
  <c r="G32" i="26" s="1"/>
  <c r="G33" i="26"/>
  <c r="G37" i="26"/>
  <c r="G29" i="26"/>
  <c r="H31" i="26"/>
  <c r="H32" i="26" s="1"/>
  <c r="H33" i="26"/>
  <c r="H34" i="26" s="1"/>
  <c r="H29" i="26"/>
  <c r="L37" i="26"/>
  <c r="I29" i="26"/>
  <c r="K18" i="24"/>
  <c r="K14" i="24"/>
  <c r="F32" i="26"/>
  <c r="F38" i="26"/>
  <c r="F36" i="26"/>
  <c r="G38" i="26"/>
  <c r="J36" i="26"/>
  <c r="H36" i="26"/>
  <c r="C38" i="26"/>
  <c r="K38" i="26"/>
  <c r="D38" i="26"/>
  <c r="D36" i="26"/>
  <c r="L36" i="26"/>
  <c r="E34" i="26"/>
  <c r="E38" i="26"/>
  <c r="E36" i="26"/>
  <c r="F34" i="26"/>
  <c r="G34" i="26"/>
  <c r="G36" i="26"/>
  <c r="H38" i="26"/>
  <c r="L38" i="26"/>
  <c r="I35" i="26"/>
  <c r="I36" i="26" s="1"/>
  <c r="I33" i="26"/>
  <c r="I34" i="26" s="1"/>
  <c r="C35" i="26"/>
  <c r="C36" i="26" s="1"/>
  <c r="K35" i="26"/>
  <c r="K36" i="26" s="1"/>
  <c r="J29" i="26"/>
  <c r="C31" i="26"/>
  <c r="C32" i="26" s="1"/>
  <c r="K31" i="26"/>
  <c r="K32" i="26" s="1"/>
  <c r="J33" i="26"/>
  <c r="J34" i="26" s="1"/>
  <c r="C29" i="26"/>
  <c r="K29" i="26"/>
  <c r="D31" i="26"/>
  <c r="D32" i="26" s="1"/>
  <c r="L31" i="26"/>
  <c r="L32" i="26" s="1"/>
  <c r="C33" i="26"/>
  <c r="C34" i="26" s="1"/>
  <c r="K33" i="26"/>
  <c r="K34" i="26" s="1"/>
  <c r="I37" i="26"/>
  <c r="I38" i="26" s="1"/>
  <c r="D29" i="26"/>
  <c r="L29" i="26"/>
  <c r="E31" i="26"/>
  <c r="E32" i="26" s="1"/>
  <c r="D33" i="26"/>
  <c r="D34" i="26" s="1"/>
  <c r="L33" i="26"/>
  <c r="L34" i="26" s="1"/>
  <c r="J37" i="26"/>
  <c r="J38" i="26" s="1"/>
  <c r="I31" i="26"/>
  <c r="I32" i="26" s="1"/>
  <c r="J31" i="26"/>
  <c r="J32" i="26" s="1"/>
  <c r="F29" i="24"/>
  <c r="F33" i="24"/>
  <c r="F34" i="24" s="1"/>
  <c r="G33" i="24"/>
  <c r="G34" i="24" s="1"/>
  <c r="C35" i="24"/>
  <c r="C36" i="24" s="1"/>
  <c r="F35" i="24"/>
  <c r="F36" i="24" s="1"/>
  <c r="K35" i="24"/>
  <c r="K36" i="24" s="1"/>
  <c r="E37" i="24"/>
  <c r="E38" i="24" s="1"/>
  <c r="K31" i="24"/>
  <c r="K32" i="24" s="1"/>
  <c r="G37" i="24"/>
  <c r="G38" i="24" s="1"/>
  <c r="E36" i="24"/>
  <c r="I36" i="24"/>
  <c r="J36" i="24"/>
  <c r="L33" i="24"/>
  <c r="L34" i="24" s="1"/>
  <c r="C38" i="24"/>
  <c r="K38" i="24"/>
  <c r="E33" i="24"/>
  <c r="E34" i="24" s="1"/>
  <c r="L35" i="24"/>
  <c r="L36" i="24" s="1"/>
  <c r="D38" i="24"/>
  <c r="F38" i="24"/>
  <c r="E29" i="24"/>
  <c r="G36" i="24"/>
  <c r="D35" i="24"/>
  <c r="D36" i="24" s="1"/>
  <c r="L38" i="24"/>
  <c r="L29" i="24"/>
  <c r="H36" i="24"/>
  <c r="G29" i="24"/>
  <c r="L31" i="24"/>
  <c r="L32" i="24" s="1"/>
  <c r="H29" i="24"/>
  <c r="H33" i="24"/>
  <c r="H34" i="24" s="1"/>
  <c r="H37" i="24"/>
  <c r="H38" i="24" s="1"/>
  <c r="F31" i="24"/>
  <c r="F32" i="24" s="1"/>
  <c r="J29" i="24"/>
  <c r="J33" i="24"/>
  <c r="J34" i="24" s="1"/>
  <c r="J37" i="24"/>
  <c r="J38" i="24" s="1"/>
  <c r="C29" i="24"/>
  <c r="K29" i="24"/>
  <c r="H31" i="24"/>
  <c r="H32" i="24" s="1"/>
  <c r="C33" i="24"/>
  <c r="C34" i="24" s="1"/>
  <c r="K33" i="24"/>
  <c r="K34" i="24" s="1"/>
  <c r="D31" i="24"/>
  <c r="D32" i="24" s="1"/>
  <c r="E31" i="24"/>
  <c r="E32" i="24" s="1"/>
  <c r="I29" i="24"/>
  <c r="I33" i="24"/>
  <c r="I34" i="24" s="1"/>
  <c r="I37" i="24"/>
  <c r="I38" i="24" s="1"/>
  <c r="G31" i="24"/>
  <c r="G32" i="24" s="1"/>
  <c r="D29" i="24"/>
  <c r="I31" i="24"/>
  <c r="I32" i="24" s="1"/>
  <c r="D33" i="24"/>
  <c r="D34" i="24" s="1"/>
  <c r="J31" i="24"/>
  <c r="J32" i="24" s="1"/>
  <c r="C31" i="24"/>
  <c r="C32" i="24" s="1"/>
  <c r="C29" i="23" l="1"/>
  <c r="C30" i="23"/>
  <c r="C31" i="23"/>
  <c r="C28" i="23"/>
  <c r="H60" i="23" l="1"/>
  <c r="H67" i="23" s="1"/>
  <c r="I60" i="23"/>
  <c r="I69" i="23" s="1"/>
  <c r="J60" i="23"/>
  <c r="J69" i="23" s="1"/>
  <c r="K60" i="23"/>
  <c r="K69" i="23" s="1"/>
  <c r="L60" i="23"/>
  <c r="L67" i="23" s="1"/>
  <c r="H69" i="23" l="1"/>
  <c r="K67" i="23"/>
  <c r="J67" i="23"/>
  <c r="I67" i="23"/>
  <c r="L69" i="23"/>
  <c r="I29" i="23" l="1"/>
  <c r="I30" i="23"/>
  <c r="I31" i="23"/>
  <c r="J29" i="23"/>
  <c r="J30" i="23"/>
  <c r="J31" i="23"/>
  <c r="J28" i="23"/>
  <c r="I28" i="23"/>
  <c r="B61" i="23" l="1"/>
  <c r="B63" i="23"/>
  <c r="B65" i="23"/>
  <c r="J10" i="23"/>
  <c r="K10" i="23" s="1"/>
  <c r="P10" i="23" s="1"/>
  <c r="J11" i="23"/>
  <c r="K11" i="23" s="1"/>
  <c r="P11" i="23" s="1"/>
  <c r="J12" i="23"/>
  <c r="K12" i="23" s="1"/>
  <c r="P12" i="23" s="1"/>
  <c r="J13" i="23"/>
  <c r="J14" i="23"/>
  <c r="K14" i="23" s="1"/>
  <c r="P14" i="23" s="1"/>
  <c r="J15" i="23"/>
  <c r="J16" i="23"/>
  <c r="K16" i="23" s="1"/>
  <c r="P16" i="23" s="1"/>
  <c r="J17" i="23"/>
  <c r="K17" i="23" s="1"/>
  <c r="P17" i="23" s="1"/>
  <c r="J18" i="23"/>
  <c r="K18" i="23" s="1"/>
  <c r="P18" i="23" s="1"/>
  <c r="J19" i="23"/>
  <c r="K19" i="23" s="1"/>
  <c r="P19" i="23" s="1"/>
  <c r="J20" i="23"/>
  <c r="K20" i="23" s="1"/>
  <c r="P20" i="23" s="1"/>
  <c r="J21" i="23"/>
  <c r="J22" i="23"/>
  <c r="K22" i="23" s="1"/>
  <c r="P22" i="23" s="1"/>
  <c r="J23" i="23"/>
  <c r="K23" i="23" s="1"/>
  <c r="P23" i="23" s="1"/>
  <c r="J9" i="23"/>
  <c r="P32" i="23"/>
  <c r="P31" i="23"/>
  <c r="P30" i="23"/>
  <c r="P29" i="23"/>
  <c r="P28" i="23"/>
  <c r="O32" i="23"/>
  <c r="O31" i="23"/>
  <c r="O30" i="23"/>
  <c r="O29" i="23"/>
  <c r="O28" i="23"/>
  <c r="G60" i="23"/>
  <c r="G69" i="23" s="1"/>
  <c r="F60" i="23"/>
  <c r="F69" i="23" s="1"/>
  <c r="F70" i="23" s="1"/>
  <c r="E60" i="23"/>
  <c r="E69" i="23" s="1"/>
  <c r="E70" i="23" s="1"/>
  <c r="D60" i="23"/>
  <c r="D67" i="23" s="1"/>
  <c r="D68" i="23" s="1"/>
  <c r="C60" i="23"/>
  <c r="C67" i="23" s="1"/>
  <c r="G70" i="23" l="1"/>
  <c r="K9" i="23"/>
  <c r="P9" i="23" s="1"/>
  <c r="L68" i="23"/>
  <c r="K70" i="23"/>
  <c r="I70" i="23"/>
  <c r="J70" i="23"/>
  <c r="H68" i="23"/>
  <c r="K68" i="23"/>
  <c r="L70" i="23"/>
  <c r="H70" i="23"/>
  <c r="J68" i="23"/>
  <c r="I68" i="23"/>
  <c r="C68" i="23"/>
  <c r="K13" i="23"/>
  <c r="P13" i="23" s="1"/>
  <c r="K31" i="23"/>
  <c r="K30" i="23"/>
  <c r="K29" i="23"/>
  <c r="H65" i="23"/>
  <c r="H66" i="23" s="1"/>
  <c r="I65" i="23"/>
  <c r="I66" i="23" s="1"/>
  <c r="J65" i="23"/>
  <c r="J66" i="23" s="1"/>
  <c r="K65" i="23"/>
  <c r="K66" i="23" s="1"/>
  <c r="L65" i="23"/>
  <c r="L66" i="23" s="1"/>
  <c r="K28" i="23"/>
  <c r="J63" i="23"/>
  <c r="J64" i="23" s="1"/>
  <c r="K63" i="23"/>
  <c r="K64" i="23" s="1"/>
  <c r="L63" i="23"/>
  <c r="L64" i="23" s="1"/>
  <c r="H63" i="23"/>
  <c r="H64" i="23" s="1"/>
  <c r="I63" i="23"/>
  <c r="I64" i="23" s="1"/>
  <c r="K15" i="23"/>
  <c r="P15" i="23" s="1"/>
  <c r="H61" i="23"/>
  <c r="I61" i="23"/>
  <c r="J61" i="23"/>
  <c r="K61" i="23"/>
  <c r="L61" i="23"/>
  <c r="K21" i="23"/>
  <c r="P21" i="23" s="1"/>
  <c r="E63" i="23"/>
  <c r="E64" i="23" s="1"/>
  <c r="D65" i="23"/>
  <c r="D66" i="23" s="1"/>
  <c r="F67" i="23"/>
  <c r="F68" i="23" s="1"/>
  <c r="D69" i="23"/>
  <c r="D70" i="23" s="1"/>
  <c r="G67" i="23"/>
  <c r="G68" i="23" s="1"/>
  <c r="G61" i="23"/>
  <c r="G62" i="23" s="1"/>
  <c r="G65" i="23"/>
  <c r="G66" i="23" s="1"/>
  <c r="F63" i="23"/>
  <c r="F64" i="23" s="1"/>
  <c r="C61" i="23"/>
  <c r="C62" i="23" s="1"/>
  <c r="D61" i="23"/>
  <c r="D62" i="23" s="1"/>
  <c r="D63" i="23"/>
  <c r="D64" i="23" s="1"/>
  <c r="C65" i="23"/>
  <c r="C66" i="23" s="1"/>
  <c r="E67" i="23"/>
  <c r="E68" i="23" s="1"/>
  <c r="F61" i="23"/>
  <c r="F62" i="23" s="1"/>
  <c r="E61" i="23"/>
  <c r="E62" i="23" s="1"/>
  <c r="F65" i="23"/>
  <c r="F66" i="23" s="1"/>
  <c r="C69" i="23"/>
  <c r="C70" i="23" s="1"/>
  <c r="C63" i="23"/>
  <c r="C64" i="23" s="1"/>
  <c r="E65" i="23"/>
  <c r="E66" i="23" s="1"/>
  <c r="G63" i="23"/>
  <c r="G64" i="23" s="1"/>
  <c r="H29" i="23" l="1"/>
  <c r="H28" i="23"/>
  <c r="H31" i="23"/>
  <c r="H30" i="23"/>
  <c r="D21" i="19"/>
  <c r="I49" i="28" s="1"/>
  <c r="E4" i="20"/>
  <c r="D4" i="20"/>
  <c r="E3" i="20"/>
  <c r="D3" i="20"/>
  <c r="E2" i="20"/>
  <c r="D2" i="20"/>
  <c r="F14" i="19"/>
  <c r="E14" i="19"/>
  <c r="G13" i="19"/>
  <c r="G12" i="19"/>
  <c r="G11" i="19"/>
  <c r="G14" i="19" s="1"/>
  <c r="G10" i="19"/>
  <c r="G9" i="19"/>
  <c r="F7" i="19"/>
  <c r="E7" i="19"/>
  <c r="G6" i="19"/>
  <c r="G5" i="19"/>
  <c r="G4" i="19"/>
  <c r="G3" i="19"/>
  <c r="G2" i="19"/>
  <c r="G7" i="19" l="1"/>
  <c r="G19" i="19"/>
  <c r="B9" i="16"/>
  <c r="B10" i="16" s="1"/>
  <c r="B14" i="16" s="1"/>
  <c r="B3" i="16" l="1"/>
  <c r="B5" i="16" s="1"/>
  <c r="B15" i="16"/>
  <c r="H18" i="14" l="1"/>
  <c r="L20" i="28" s="1"/>
  <c r="I16" i="14"/>
  <c r="N18" i="28" s="1"/>
  <c r="I4" i="14"/>
  <c r="I9" i="14"/>
  <c r="I10" i="14"/>
  <c r="I17" i="14" s="1"/>
  <c r="N19" i="28" s="1"/>
  <c r="I11" i="14"/>
  <c r="I18" i="14" s="1"/>
  <c r="N20" i="28" s="1"/>
  <c r="I12" i="14"/>
  <c r="G9" i="14"/>
  <c r="G10" i="14"/>
  <c r="G17" i="14" s="1"/>
  <c r="J19" i="28" s="1"/>
  <c r="G11" i="14"/>
  <c r="G12" i="14"/>
  <c r="H16" i="14"/>
  <c r="L18" i="28" s="1"/>
  <c r="H12" i="14"/>
  <c r="H11" i="14"/>
  <c r="H10" i="14"/>
  <c r="H17" i="14" s="1"/>
  <c r="L19" i="28" s="1"/>
  <c r="H9" i="14"/>
  <c r="H8" i="14"/>
  <c r="H7" i="14"/>
  <c r="H6" i="14"/>
  <c r="H5" i="14"/>
  <c r="H4" i="14"/>
  <c r="H3" i="14"/>
  <c r="D17" i="14"/>
  <c r="G19" i="28" s="1"/>
  <c r="D18" i="14"/>
  <c r="G20" i="28" s="1"/>
  <c r="C17" i="14"/>
  <c r="E19" i="28" s="1"/>
  <c r="C18" i="14"/>
  <c r="E20" i="28" s="1"/>
  <c r="B17" i="14"/>
  <c r="B19" i="28" s="1"/>
  <c r="B18" i="14"/>
  <c r="B20" i="28" s="1"/>
  <c r="A17" i="14"/>
  <c r="A19" i="28" s="1"/>
  <c r="A18" i="14"/>
  <c r="A20" i="28" s="1"/>
  <c r="A19" i="14"/>
  <c r="A21" i="28" s="1"/>
  <c r="C16" i="14"/>
  <c r="E18" i="28" s="1"/>
  <c r="D16" i="14"/>
  <c r="G18" i="28" s="1"/>
  <c r="G4" i="14"/>
  <c r="G5" i="14"/>
  <c r="I5" i="14" s="1"/>
  <c r="G6" i="14"/>
  <c r="I6" i="14" s="1"/>
  <c r="G7" i="14"/>
  <c r="G18" i="14" s="1"/>
  <c r="J20" i="28" s="1"/>
  <c r="G8" i="14"/>
  <c r="I8" i="14" s="1"/>
  <c r="G3" i="14"/>
  <c r="G16" i="14" s="1"/>
  <c r="J18" i="28" s="1"/>
  <c r="H19" i="14" l="1"/>
  <c r="L21" i="28" s="1"/>
  <c r="B19" i="14"/>
  <c r="B21" i="28" s="1"/>
  <c r="I19" i="14"/>
  <c r="N21" i="28" s="1"/>
  <c r="G19" i="14"/>
  <c r="J21" i="28" s="1"/>
  <c r="I7" i="14"/>
  <c r="I3" i="14"/>
  <c r="E16" i="14"/>
  <c r="H18" i="28" s="1"/>
  <c r="E17" i="14"/>
  <c r="H19" i="28" s="1"/>
  <c r="F18" i="14"/>
  <c r="I20" i="28" s="1"/>
  <c r="E18" i="14"/>
  <c r="H20" i="28" s="1"/>
  <c r="F17" i="14"/>
  <c r="I19" i="28" s="1"/>
  <c r="F16" i="14"/>
  <c r="I18" i="28" s="1"/>
  <c r="H13" i="14"/>
  <c r="D19" i="14" l="1"/>
  <c r="G21" i="28" s="1"/>
  <c r="C19" i="14"/>
  <c r="E21" i="28" s="1"/>
  <c r="A16" i="4"/>
  <c r="B16" i="4"/>
  <c r="C16" i="4"/>
  <c r="D16" i="4"/>
  <c r="E16" i="4"/>
  <c r="F16" i="4"/>
  <c r="G16" i="4"/>
  <c r="E19" i="14" l="1"/>
  <c r="H21" i="28" s="1"/>
  <c r="F19" i="14"/>
  <c r="I21" i="28" s="1"/>
  <c r="G3" i="12"/>
  <c r="G4" i="12"/>
  <c r="G5" i="12"/>
  <c r="G6" i="12"/>
  <c r="G9" i="12"/>
  <c r="G10" i="12"/>
  <c r="G11" i="12"/>
  <c r="G12" i="12"/>
  <c r="G13" i="12"/>
  <c r="G2" i="12"/>
  <c r="E15" i="10"/>
  <c r="D15" i="10"/>
  <c r="B15" i="10"/>
  <c r="C15" i="10"/>
  <c r="A15" i="10"/>
  <c r="C24" i="7" l="1"/>
  <c r="C23" i="7"/>
  <c r="C22" i="7"/>
  <c r="C21" i="7"/>
  <c r="C20" i="7"/>
  <c r="C19" i="7"/>
  <c r="O66" i="28" s="1"/>
  <c r="C18" i="7"/>
  <c r="C17" i="7"/>
  <c r="O64" i="28" s="1"/>
  <c r="C16" i="7"/>
  <c r="O63" i="28" s="1"/>
  <c r="C15" i="7"/>
  <c r="O62" i="28" s="1"/>
  <c r="A28" i="23"/>
  <c r="A29" i="23" s="1"/>
  <c r="A30" i="23" s="1"/>
  <c r="A31" i="23" s="1"/>
  <c r="D28" i="23"/>
  <c r="D29" i="23" s="1"/>
  <c r="D30" i="23" s="1"/>
  <c r="D31" i="23" s="1"/>
  <c r="O72" i="28" l="1"/>
  <c r="C25" i="7"/>
  <c r="B3" i="18" l="1"/>
  <c r="B5" i="18" s="1"/>
  <c r="F26" i="28"/>
  <c r="B9" i="18"/>
  <c r="B10" i="18" s="1"/>
  <c r="B14" i="18" s="1"/>
  <c r="B15" i="18" s="1"/>
  <c r="M26" i="28" l="1"/>
</calcChain>
</file>

<file path=xl/comments1.xml><?xml version="1.0" encoding="utf-8"?>
<comments xmlns="http://schemas.openxmlformats.org/spreadsheetml/2006/main">
  <authors>
    <author>Divisão de Controle de Licenças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>Significa a espessura do ponteiro</t>
        </r>
      </text>
    </comment>
  </commentList>
</comments>
</file>

<file path=xl/comments2.xml><?xml version="1.0" encoding="utf-8"?>
<comments xmlns="http://schemas.openxmlformats.org/spreadsheetml/2006/main">
  <authors>
    <author>Divisão de Controle de Licenças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>Significa a espessura do ponteiro</t>
        </r>
      </text>
    </comment>
  </commentList>
</comments>
</file>

<file path=xl/sharedStrings.xml><?xml version="1.0" encoding="utf-8"?>
<sst xmlns="http://schemas.openxmlformats.org/spreadsheetml/2006/main" count="2144" uniqueCount="371">
  <si>
    <t>Nome da tarefa</t>
  </si>
  <si>
    <t>Duração</t>
  </si>
  <si>
    <t>Início</t>
  </si>
  <si>
    <t>Término</t>
  </si>
  <si>
    <t>% concluída</t>
  </si>
  <si>
    <t>Custo da linha de base</t>
  </si>
  <si>
    <t>Custo real</t>
  </si>
  <si>
    <t>Variação de custo</t>
  </si>
  <si>
    <t>Trabalho da linha de base</t>
  </si>
  <si>
    <t>Trabalho real</t>
  </si>
  <si>
    <t>Variação do trabalho</t>
  </si>
  <si>
    <t>% Previsto de Conclusão</t>
  </si>
  <si>
    <t>Habitação unifamiliar - Projeto de arquitetura (278 metros quadrados com porão completo)</t>
  </si>
  <si>
    <t>154,5 dias</t>
  </si>
  <si>
    <t>Qui 01/08/13</t>
  </si>
  <si>
    <t>Qua 05/03/14</t>
  </si>
  <si>
    <t>1.584,53 hrs</t>
  </si>
  <si>
    <t>72,53 hrs</t>
  </si>
  <si>
    <t>8 hrs</t>
  </si>
  <si>
    <t xml:space="preserve">   Condições gerais</t>
  </si>
  <si>
    <t>21 dias</t>
  </si>
  <si>
    <t>Qui 29/08/13</t>
  </si>
  <si>
    <t>32,53 hrs</t>
  </si>
  <si>
    <t>0 hrs</t>
  </si>
  <si>
    <t xml:space="preserve">      Finalizar planos e desenvolver estimativa com proprietário, arquiteto</t>
  </si>
  <si>
    <t>20 dias</t>
  </si>
  <si>
    <t>Qua 28/08/13</t>
  </si>
  <si>
    <t>20,53 hrs</t>
  </si>
  <si>
    <t xml:space="preserve">      Assinar contrato e fornecer aviso para começar</t>
  </si>
  <si>
    <t>1 dia</t>
  </si>
  <si>
    <t>12 hrs</t>
  </si>
  <si>
    <t xml:space="preserve">      Solicitar autorizações</t>
  </si>
  <si>
    <t>0 dias</t>
  </si>
  <si>
    <t xml:space="preserve">         Garantir autorização para fundações</t>
  </si>
  <si>
    <t xml:space="preserve">         Garantir autorização para estruturas</t>
  </si>
  <si>
    <t xml:space="preserve">         Garantir autorização para instalações elétricas</t>
  </si>
  <si>
    <t xml:space="preserve">         Garantir autorização para encanamentos</t>
  </si>
  <si>
    <t xml:space="preserve">         Garantir autorização para calefação, ventilação e ar-condicionado</t>
  </si>
  <si>
    <t xml:space="preserve">         Garantir autorizações diversas</t>
  </si>
  <si>
    <t xml:space="preserve">   Trabalho no local</t>
  </si>
  <si>
    <t>3,5 dias</t>
  </si>
  <si>
    <t>Sex 30/08/13</t>
  </si>
  <si>
    <t>Qua 04/09/13</t>
  </si>
  <si>
    <t>32 hrs</t>
  </si>
  <si>
    <t>40 hrs</t>
  </si>
  <si>
    <t xml:space="preserve">      Limpar terreno</t>
  </si>
  <si>
    <t xml:space="preserve">      Instalar serviço de energia temporário</t>
  </si>
  <si>
    <t>Seg 02/09/13</t>
  </si>
  <si>
    <t xml:space="preserve">   Fundação</t>
  </si>
  <si>
    <t xml:space="preserve">      Instalar instalações subterrâneas</t>
  </si>
  <si>
    <t>1,5 dias</t>
  </si>
  <si>
    <t>Ter 03/09/13</t>
  </si>
  <si>
    <t>16 hrs</t>
  </si>
  <si>
    <t>24 hrs</t>
  </si>
  <si>
    <t xml:space="preserve">   Estruturas</t>
  </si>
  <si>
    <t>42 dias</t>
  </si>
  <si>
    <t>Sex 01/11/13</t>
  </si>
  <si>
    <t>280 hrs</t>
  </si>
  <si>
    <t xml:space="preserve">   Secar</t>
  </si>
  <si>
    <t xml:space="preserve">      Escavar para fundações</t>
  </si>
  <si>
    <t>3 dias</t>
  </si>
  <si>
    <t>Seg 09/09/13</t>
  </si>
  <si>
    <t xml:space="preserve">   Acabamentos exteriores</t>
  </si>
  <si>
    <t xml:space="preserve">      Executar fôrmas das paredes do porão</t>
  </si>
  <si>
    <t>13 dias</t>
  </si>
  <si>
    <t>Qui 26/09/13</t>
  </si>
  <si>
    <t>104 hrs</t>
  </si>
  <si>
    <t xml:space="preserve">   Material Elétrico e Hidráulico e Concretagem Concluída</t>
  </si>
  <si>
    <t xml:space="preserve">      Concretar as fundações e paredes do porão</t>
  </si>
  <si>
    <t>12 dias</t>
  </si>
  <si>
    <t>Seg 14/10/13</t>
  </si>
  <si>
    <t>96 hrs</t>
  </si>
  <si>
    <t xml:space="preserve">   Acabamentos interiores</t>
  </si>
  <si>
    <t xml:space="preserve">      Secar paredes do porão por 7 dias</t>
  </si>
  <si>
    <t>7 dias</t>
  </si>
  <si>
    <t>Qua 23/10/13</t>
  </si>
  <si>
    <t xml:space="preserve">   Trabalho de preparação da terra e paisagismo</t>
  </si>
  <si>
    <t xml:space="preserve">      Retirar fôrmas das paredes do porão</t>
  </si>
  <si>
    <t>2 dias</t>
  </si>
  <si>
    <t>Sex 25/10/13</t>
  </si>
  <si>
    <t xml:space="preserve">   Aceitação final</t>
  </si>
  <si>
    <t xml:space="preserve">      Isolar/impermeabilizar as paredes do porão</t>
  </si>
  <si>
    <t>Ter 29/10/13</t>
  </si>
  <si>
    <t xml:space="preserve">      Inspecionar as fundações</t>
  </si>
  <si>
    <t>Qua 30/10/13</t>
  </si>
  <si>
    <t xml:space="preserve">      Aterrar fundações</t>
  </si>
  <si>
    <t>22 dias</t>
  </si>
  <si>
    <t>Ter 03/12/13</t>
  </si>
  <si>
    <t>176 hrs</t>
  </si>
  <si>
    <t xml:space="preserve">      Instalar vigas do primeiro andar</t>
  </si>
  <si>
    <t>Ter 05/11/13</t>
  </si>
  <si>
    <t xml:space="preserve">      Colocar piso do primeiro andar</t>
  </si>
  <si>
    <t>Qui 07/11/13</t>
  </si>
  <si>
    <t xml:space="preserve">      Fazer as estruturas das paredes do primeiro andar</t>
  </si>
  <si>
    <t>4 dias</t>
  </si>
  <si>
    <t>Qua 13/11/13</t>
  </si>
  <si>
    <t xml:space="preserve">      Fazer as estruturas dos cantos do primeiro andar</t>
  </si>
  <si>
    <t>Qui 14/11/13</t>
  </si>
  <si>
    <t xml:space="preserve">      Instalar vigas do segundo andar</t>
  </si>
  <si>
    <t>Seg 18/11/13</t>
  </si>
  <si>
    <t xml:space="preserve">      Colocar piso do segundo andar</t>
  </si>
  <si>
    <t>Qua 20/11/13</t>
  </si>
  <si>
    <t xml:space="preserve">      Fazer as estruturas das paredes do segundo andar</t>
  </si>
  <si>
    <t>Seg 25/11/13</t>
  </si>
  <si>
    <t xml:space="preserve">      Fazer as estruturas dos cantos do segundo andar</t>
  </si>
  <si>
    <t>Qua 27/11/13</t>
  </si>
  <si>
    <t xml:space="preserve">      Concluir a armação do telhado</t>
  </si>
  <si>
    <t>Seg 02/12/13</t>
  </si>
  <si>
    <t xml:space="preserve">      Inspecionar as estruturas</t>
  </si>
  <si>
    <t>24 dias</t>
  </si>
  <si>
    <t>Sex 03/01/14</t>
  </si>
  <si>
    <t>152 hrs</t>
  </si>
  <si>
    <t xml:space="preserve">      Fazer revestimento do primeiro andar</t>
  </si>
  <si>
    <t>Sex 06/12/13</t>
  </si>
  <si>
    <t xml:space="preserve">      Fazer revestimento do segundo andar</t>
  </si>
  <si>
    <t>Ter 10/12/13</t>
  </si>
  <si>
    <t>Sex 13/12/13</t>
  </si>
  <si>
    <t xml:space="preserve">      Instalar deck da cobertura</t>
  </si>
  <si>
    <t xml:space="preserve">      Instalar feltro, vidros e telhas</t>
  </si>
  <si>
    <t>Sex 20/12/13</t>
  </si>
  <si>
    <t>Qua 25/12/13</t>
  </si>
  <si>
    <t xml:space="preserve">      Colocar portas exteriores do primeiro andar</t>
  </si>
  <si>
    <t>Qui 26/12/13</t>
  </si>
  <si>
    <t xml:space="preserve">      Instalar janelas do primeiro andar</t>
  </si>
  <si>
    <t>Ter 31/12/13</t>
  </si>
  <si>
    <t xml:space="preserve">      Instalar janelas do segundo andar</t>
  </si>
  <si>
    <t>19 dias</t>
  </si>
  <si>
    <t>Qui 30/01/14</t>
  </si>
  <si>
    <t xml:space="preserve">      Concluir colocação de tijolos no exterior</t>
  </si>
  <si>
    <t>16 dias</t>
  </si>
  <si>
    <t>Seg 27/01/14</t>
  </si>
  <si>
    <t>128 hrs</t>
  </si>
  <si>
    <t xml:space="preserve">      Concluir fachadas exteriores</t>
  </si>
  <si>
    <t>Qua 08/01/14</t>
  </si>
  <si>
    <t>232 hrs</t>
  </si>
  <si>
    <t xml:space="preserve">      Fixar tubulações</t>
  </si>
  <si>
    <t>5 dias</t>
  </si>
  <si>
    <t xml:space="preserve">      Inspecionar fixações das tubulações</t>
  </si>
  <si>
    <t>Seg 23/12/13</t>
  </si>
  <si>
    <t>Ter 24/12/13</t>
  </si>
  <si>
    <t xml:space="preserve">      Cimentar o piso do porão</t>
  </si>
  <si>
    <t>11 dias</t>
  </si>
  <si>
    <t>88 hrs</t>
  </si>
  <si>
    <t xml:space="preserve">      Fazer instalações elétricas</t>
  </si>
  <si>
    <t xml:space="preserve">      Inspecionar fixações das instalações elétricas</t>
  </si>
  <si>
    <t xml:space="preserve">      Fixar calefação, ventilação e ar-condicionado</t>
  </si>
  <si>
    <t xml:space="preserve">      Inspecionar fixações da calefação, ventilação e ar-condicionado</t>
  </si>
  <si>
    <t>Sex 27/12/13</t>
  </si>
  <si>
    <t xml:space="preserve">      Estabelecer comunicação - telefone, cabos, computador, alarme</t>
  </si>
  <si>
    <t>Qui 12/12/13</t>
  </si>
  <si>
    <t>30 dias</t>
  </si>
  <si>
    <t>Sex 14/02/14</t>
  </si>
  <si>
    <t>408 hrs</t>
  </si>
  <si>
    <t xml:space="preserve">      Isolamento</t>
  </si>
  <si>
    <t>Ter 21/01/14</t>
  </si>
  <si>
    <t xml:space="preserve">         Isolamento das paredes - primeiro andar</t>
  </si>
  <si>
    <t>Seg 06/01/14</t>
  </si>
  <si>
    <t xml:space="preserve">         Isolamento das paredes - segundo andar</t>
  </si>
  <si>
    <t>Ter 07/01/14</t>
  </si>
  <si>
    <t xml:space="preserve">         Isolamento do teto - segundo andar</t>
  </si>
  <si>
    <t>Sex 17/01/14</t>
  </si>
  <si>
    <t>Seg 20/01/14</t>
  </si>
  <si>
    <t xml:space="preserve">         Inspecionar isolamento</t>
  </si>
  <si>
    <t xml:space="preserve">      Parede de alvenaria</t>
  </si>
  <si>
    <t>10 dias</t>
  </si>
  <si>
    <t>80 hrs</t>
  </si>
  <si>
    <t xml:space="preserve">         Instalar parede de alvenaria - paredes do primeiro andar</t>
  </si>
  <si>
    <t xml:space="preserve">         Instalar parede de alvenaria - teto do primeiro andar</t>
  </si>
  <si>
    <t>Sex 10/01/14</t>
  </si>
  <si>
    <t xml:space="preserve">         Instalar parede de alvenaria - paredes do segundo andar</t>
  </si>
  <si>
    <t>Seg 13/01/14</t>
  </si>
  <si>
    <t>Qua 15/01/14</t>
  </si>
  <si>
    <t xml:space="preserve">         Instalar parede de alvenaria - teto do segundo andar</t>
  </si>
  <si>
    <t xml:space="preserve">         Selar e desempenar parede do 1º andar</t>
  </si>
  <si>
    <t xml:space="preserve">         Selar e desempenar parede do Instalar 2º andar</t>
  </si>
  <si>
    <t xml:space="preserve">      Pintura e papel de parede</t>
  </si>
  <si>
    <t>17 dias</t>
  </si>
  <si>
    <t>Qua 05/02/14</t>
  </si>
  <si>
    <t>72 hrs</t>
  </si>
  <si>
    <t xml:space="preserve">         Texturizar, exceto entrada e cozinha - primeiro andar</t>
  </si>
  <si>
    <t>Ter 14/01/14</t>
  </si>
  <si>
    <t xml:space="preserve">         Pintar, exceto entrada e cozinha - primeiro andar</t>
  </si>
  <si>
    <t xml:space="preserve">         Colocar papel de parede na entrada e cozinha - primeiro andar</t>
  </si>
  <si>
    <t>Qui 16/01/14</t>
  </si>
  <si>
    <t xml:space="preserve">         Texturizar tudo - segundo andar</t>
  </si>
  <si>
    <t xml:space="preserve">         Pintar tudo - segundo andar</t>
  </si>
  <si>
    <t xml:space="preserve">         Pintar laterais exteriores e trabalho de preparação</t>
  </si>
  <si>
    <t xml:space="preserve">      Armários</t>
  </si>
  <si>
    <t>6 dias</t>
  </si>
  <si>
    <t>Sex 24/01/14</t>
  </si>
  <si>
    <t>48 hrs</t>
  </si>
  <si>
    <t xml:space="preserve">         Instalar armários da cozinha no primeiro andar</t>
  </si>
  <si>
    <t xml:space="preserve">         Instalar armários do banheiro principal e lavabo no primeiro andar</t>
  </si>
  <si>
    <t xml:space="preserve">         Instalar armários dos banheiros no segundo andar</t>
  </si>
  <si>
    <t>Qua 22/01/14</t>
  </si>
  <si>
    <t xml:space="preserve">         Instalar proteção das paredes para as cadeiras, molduras do teto e arrumar</t>
  </si>
  <si>
    <t xml:space="preserve">      Concluir encanamento</t>
  </si>
  <si>
    <t>Ter 28/01/14</t>
  </si>
  <si>
    <t xml:space="preserve">         Concluir tubulações da cozinha - primeiro andar</t>
  </si>
  <si>
    <t xml:space="preserve">         Concluir tubulações dos banheiros - primeiro andar</t>
  </si>
  <si>
    <t>Qui 23/01/14</t>
  </si>
  <si>
    <t xml:space="preserve">         Concluir tubulações dos banheiros - segundo andar</t>
  </si>
  <si>
    <t xml:space="preserve">         Inspecionar tubulações preliminares</t>
  </si>
  <si>
    <t xml:space="preserve">      Concluir instalações elétricas</t>
  </si>
  <si>
    <t>Seg 03/02/14</t>
  </si>
  <si>
    <t xml:space="preserve">         Concluir circuitos do primeiro andar até a caixa de luz</t>
  </si>
  <si>
    <t xml:space="preserve">         Concluir circuitos do segundo andar até a caixa de luz</t>
  </si>
  <si>
    <t>Sex 31/01/14</t>
  </si>
  <si>
    <t xml:space="preserve">         Inspecionar instalações elétricas finais</t>
  </si>
  <si>
    <t xml:space="preserve">         Concluir fiação de comunicação - telefone, cabo, computador, alarme</t>
  </si>
  <si>
    <t xml:space="preserve">      Concluir calefação, ventilação e ar-condicionado</t>
  </si>
  <si>
    <t>Ter 04/02/14</t>
  </si>
  <si>
    <t xml:space="preserve">         Concluir calefação, ventilação e ar-condicionado da zona 1 - primeiro andar</t>
  </si>
  <si>
    <t xml:space="preserve">         Concluir calefação, ventilação e ar-condicionado da zona 2 - segundo andar</t>
  </si>
  <si>
    <t xml:space="preserve">         Inspecionar calefação, ventilação e ar-condicionado</t>
  </si>
  <si>
    <t xml:space="preserve">      Carpete, azulejos e utensílios</t>
  </si>
  <si>
    <t>8 dias</t>
  </si>
  <si>
    <t>64 hrs</t>
  </si>
  <si>
    <t xml:space="preserve">         Azulejar entrada, cozinha e banheiros</t>
  </si>
  <si>
    <t>Sex 07/02/14</t>
  </si>
  <si>
    <t xml:space="preserve">         Atapetar primeiro andar</t>
  </si>
  <si>
    <t>Ter 11/02/14</t>
  </si>
  <si>
    <t xml:space="preserve">         Atapetar segundo andar</t>
  </si>
  <si>
    <t>Qui 13/02/14</t>
  </si>
  <si>
    <t xml:space="preserve">         Instalar utensílios</t>
  </si>
  <si>
    <t>Sex 21/02/14</t>
  </si>
  <si>
    <t>56 hrs</t>
  </si>
  <si>
    <t xml:space="preserve">      Pavimentar entrada de automóvel e calçadas</t>
  </si>
  <si>
    <t xml:space="preserve">      Instalar cerca do quintal</t>
  </si>
  <si>
    <t>Ter 18/02/14</t>
  </si>
  <si>
    <t xml:space="preserve">      Gramar e concluir o plantio - jardim da frente</t>
  </si>
  <si>
    <t>Qui 20/02/14</t>
  </si>
  <si>
    <t xml:space="preserve">      Gramar e concluir o plantio - quintal</t>
  </si>
  <si>
    <t xml:space="preserve">      Concluir inspeção final para habite-se</t>
  </si>
  <si>
    <t>Seg 24/02/14</t>
  </si>
  <si>
    <t xml:space="preserve">      Limpeza para ocupação</t>
  </si>
  <si>
    <t>Ter 25/02/14</t>
  </si>
  <si>
    <t xml:space="preserve">      Realizar uma inspeção final detalhada</t>
  </si>
  <si>
    <t>Qua 26/02/14</t>
  </si>
  <si>
    <t xml:space="preserve">      Resolver os itens deficitários</t>
  </si>
  <si>
    <t>Entregas</t>
  </si>
  <si>
    <t>Nome das Entregas</t>
  </si>
  <si>
    <t>Entrega 1</t>
  </si>
  <si>
    <t>Entrega 2</t>
  </si>
  <si>
    <t>Entrega 3</t>
  </si>
  <si>
    <t>Entrega 4</t>
  </si>
  <si>
    <t>Entrega 5</t>
  </si>
  <si>
    <t>Entrega 6</t>
  </si>
  <si>
    <t>Entrega 7</t>
  </si>
  <si>
    <t>Entrega 8</t>
  </si>
  <si>
    <t>Entrega 9</t>
  </si>
  <si>
    <t>Entrega 10</t>
  </si>
  <si>
    <t>Valor Total do Projeto</t>
  </si>
  <si>
    <t>Custo de Cada Entrega</t>
  </si>
  <si>
    <t>Entregas do Projeto</t>
  </si>
  <si>
    <t>Reserva de Contingência (Risco)</t>
  </si>
  <si>
    <t>Custo</t>
  </si>
  <si>
    <t>Reserva de Gerenciamento do Projeto</t>
  </si>
  <si>
    <t>Fase 1</t>
  </si>
  <si>
    <t>Fase 2</t>
  </si>
  <si>
    <t>Fases do Projeto</t>
  </si>
  <si>
    <t>Custo da Fase 1</t>
  </si>
  <si>
    <t>Custo da Fase 2</t>
  </si>
  <si>
    <t xml:space="preserve">Custo da Fase </t>
  </si>
  <si>
    <t>do Projeto</t>
  </si>
  <si>
    <t>Custo Planejado</t>
  </si>
  <si>
    <t>Custo Real</t>
  </si>
  <si>
    <t>Barra Vermelha</t>
  </si>
  <si>
    <t>Barra Verde</t>
  </si>
  <si>
    <t>Variação de Custo</t>
  </si>
  <si>
    <t>% de Desvio</t>
  </si>
  <si>
    <t>PROJETO DE CONSTRUÇÃO CIVIL</t>
  </si>
  <si>
    <t>Gráfico de Variação de Custo</t>
  </si>
  <si>
    <t>Legenda</t>
  </si>
  <si>
    <t>Valores para Rosca</t>
  </si>
  <si>
    <t>Tabela do Ponteiro</t>
  </si>
  <si>
    <t>Valor Final</t>
  </si>
  <si>
    <t>Incremento</t>
  </si>
  <si>
    <t>Valor Inicial</t>
  </si>
  <si>
    <t>Ponteiro</t>
  </si>
  <si>
    <t>Capacidade Máxima</t>
  </si>
  <si>
    <t>Ponteiro Acumulado</t>
  </si>
  <si>
    <t>% Obtido</t>
  </si>
  <si>
    <t>Observações</t>
  </si>
  <si>
    <t>Parte Visível da rosca</t>
  </si>
  <si>
    <t>Metade da meta alcançada</t>
  </si>
  <si>
    <t>Diferenças</t>
  </si>
  <si>
    <t>Percentual:</t>
  </si>
  <si>
    <t>Projetos</t>
  </si>
  <si>
    <t>IDP</t>
  </si>
  <si>
    <t>IDC</t>
  </si>
  <si>
    <t>RESULTADO IDP</t>
  </si>
  <si>
    <t>RESULTADO IDC</t>
  </si>
  <si>
    <t>Projeto A</t>
  </si>
  <si>
    <t>Projeto B</t>
  </si>
  <si>
    <t>Projeto C</t>
  </si>
  <si>
    <t>Teste lógico</t>
  </si>
  <si>
    <t>IDC = VA/ CR</t>
  </si>
  <si>
    <t>Se o IDC &gt; 1 : Projeto Agregou mais Valor</t>
  </si>
  <si>
    <t>Se o IDP &gt; 1 : Projeto Adiantado</t>
  </si>
  <si>
    <t>IDP = VA/ VP</t>
  </si>
  <si>
    <t>Se o IDC &lt; 1 : Projeto Acima do Custo</t>
  </si>
  <si>
    <t>Se o IDP &lt; 1 : Projeto Atrasado</t>
  </si>
  <si>
    <t>Se o IDC = 1 : Custo igual Planejado</t>
  </si>
  <si>
    <t>Se o IDP = 1 : Projeto Igual Planejado</t>
  </si>
  <si>
    <t>IDC &gt; 1 quer dizer que o projeto encontra-se em um cenário favorável em relação ao custo.</t>
  </si>
  <si>
    <t>IDC &lt; 1 quer dizer que o custo do projeto está acima do custo planejado.</t>
  </si>
  <si>
    <t>IDC = 1 quer dizer que o custo do projeto encontra-se igual ao custo planejado.</t>
  </si>
  <si>
    <t>IDP &gt; 1 quer dizer que o projeto encontra-se em um cenário favorável em relação ao cronograma.</t>
  </si>
  <si>
    <t>IDP &lt; 1 quer dizer que o projeto está atrasado, comparado ao prazo planejado.</t>
  </si>
  <si>
    <t>IDP = 1 quer dizer que o prazo do projeto encontra-se igual ao prazo planejado.</t>
  </si>
  <si>
    <t>CATEGORIA</t>
  </si>
  <si>
    <t>DESCRIÇÃO DO RISCO</t>
  </si>
  <si>
    <t>PROBABILIDADE</t>
  </si>
  <si>
    <t>IMPACTO</t>
  </si>
  <si>
    <t>STATUS DO RISCO</t>
  </si>
  <si>
    <t>RESPONSÁVEL</t>
  </si>
  <si>
    <t>Queda de pessoas</t>
  </si>
  <si>
    <t>Queda de objetos desprendidos</t>
  </si>
  <si>
    <t>Soterramento</t>
  </si>
  <si>
    <t>Choques ou pancadas por objetos móveis</t>
  </si>
  <si>
    <t>Projeção de fragmentos ou partículas</t>
  </si>
  <si>
    <t>Entalamento ou esmagamento por ou entre objetos</t>
  </si>
  <si>
    <t>Entalamento ou esmagamento por capotamento de máquinas</t>
  </si>
  <si>
    <t>Sobre-esforços ou posturas inadequadas</t>
  </si>
  <si>
    <t>Contatos elétricos, por interferência com redes técnicas</t>
  </si>
  <si>
    <t>Explosão, por interferência com redes técnicas</t>
  </si>
  <si>
    <t>Atropelamento ou choque de veículos</t>
  </si>
  <si>
    <t>Exposição ao ruído</t>
  </si>
  <si>
    <t>Exposição a substâncias tóxicas ou nocivas (poeiras e gases)</t>
  </si>
  <si>
    <t>Exposição a vibrações.</t>
  </si>
  <si>
    <t>MUITO BAIXO</t>
  </si>
  <si>
    <t>BAIXO</t>
  </si>
  <si>
    <t>MÉDIO</t>
  </si>
  <si>
    <t>ALTO</t>
  </si>
  <si>
    <t>MUITO ALTO</t>
  </si>
  <si>
    <t>Queda de objetos por desabamento</t>
  </si>
  <si>
    <t>RISCOS NEGATIVOS</t>
  </si>
  <si>
    <t>OPORTUNIDADES</t>
  </si>
  <si>
    <t>ESCOPO</t>
  </si>
  <si>
    <t>CUSTO</t>
  </si>
  <si>
    <t>AQUISIÇÃO</t>
  </si>
  <si>
    <t>RH</t>
  </si>
  <si>
    <t>QUALIDADE</t>
  </si>
  <si>
    <t>TEMPO</t>
  </si>
  <si>
    <t>ÁREAS (LISTA)</t>
  </si>
  <si>
    <t>ATIVO</t>
  </si>
  <si>
    <t>NÃO ATIVO</t>
  </si>
  <si>
    <t>MESTRE DE OBRAS</t>
  </si>
  <si>
    <t>ENGENHEIRO CIVIL</t>
  </si>
  <si>
    <t>ENGENHEIRO ELÉTRICO</t>
  </si>
  <si>
    <t>RISCO</t>
  </si>
  <si>
    <t>MATRIZ</t>
  </si>
  <si>
    <t>GRAU DO RISCO</t>
  </si>
  <si>
    <t>Valor</t>
  </si>
  <si>
    <t>RESPONSÁVEL PELO RISCO</t>
  </si>
  <si>
    <t>VALOR</t>
  </si>
  <si>
    <t>PROXIMIDADE</t>
  </si>
  <si>
    <t>STATUS:</t>
  </si>
  <si>
    <t>Custo de cada fase do Projeto com Reserva de Contingência e Reserva de Gerenciamento</t>
  </si>
  <si>
    <t>Valor de cada fase</t>
  </si>
  <si>
    <t/>
  </si>
  <si>
    <t>3 Risco(s)</t>
  </si>
  <si>
    <t>1 Risco(s)</t>
  </si>
  <si>
    <t>Riscos Identificados no Projeto por Data e Criticidade</t>
  </si>
  <si>
    <t>MATRIZ DE RISCOS</t>
  </si>
  <si>
    <t>Sem Gestão de Risco</t>
  </si>
  <si>
    <t>1º Fase do Projeto</t>
  </si>
  <si>
    <t>Status:</t>
  </si>
  <si>
    <t>Valor total do Projeto (Sem Gestão de Risco)</t>
  </si>
  <si>
    <t xml:space="preserve">      2º Fase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</si>
</sst>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%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363636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5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FE3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1BBCC"/>
      </left>
      <right style="thin">
        <color rgb="FFB1BBCC"/>
      </right>
      <top style="thin">
        <color indexed="64"/>
      </top>
      <bottom style="thin">
        <color rgb="FFB1BB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1BBCC"/>
      </bottom>
      <diagonal/>
    </border>
    <border>
      <left style="thin">
        <color rgb="FFB1BBCC"/>
      </left>
      <right/>
      <top style="thin">
        <color rgb="FFB1BBCC"/>
      </top>
      <bottom style="thin">
        <color rgb="FFB1BB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9" fontId="3" fillId="4" borderId="1" xfId="0" applyNumberFormat="1" applyFont="1" applyFill="1" applyBorder="1" applyAlignment="1">
      <alignment horizontal="right" vertical="center" wrapText="1"/>
    </xf>
    <xf numFmtId="8" fontId="3" fillId="4" borderId="1" xfId="0" applyNumberFormat="1" applyFont="1" applyFill="1" applyBorder="1" applyAlignment="1">
      <alignment vertical="center" wrapText="1"/>
    </xf>
    <xf numFmtId="8" fontId="3" fillId="4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9" fontId="4" fillId="4" borderId="1" xfId="0" applyNumberFormat="1" applyFont="1" applyFill="1" applyBorder="1" applyAlignment="1">
      <alignment horizontal="right" vertical="center" wrapText="1"/>
    </xf>
    <xf numFmtId="8" fontId="4" fillId="4" borderId="1" xfId="0" applyNumberFormat="1" applyFont="1" applyFill="1" applyBorder="1" applyAlignment="1">
      <alignment vertical="center" wrapText="1"/>
    </xf>
    <xf numFmtId="8" fontId="4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right" vertical="center" wrapText="1"/>
    </xf>
    <xf numFmtId="9" fontId="6" fillId="4" borderId="1" xfId="0" applyNumberFormat="1" applyFont="1" applyFill="1" applyBorder="1" applyAlignment="1">
      <alignment horizontal="right" vertical="center" wrapText="1"/>
    </xf>
    <xf numFmtId="8" fontId="6" fillId="4" borderId="1" xfId="0" applyNumberFormat="1" applyFont="1" applyFill="1" applyBorder="1" applyAlignment="1">
      <alignment vertical="center" wrapText="1"/>
    </xf>
    <xf numFmtId="8" fontId="6" fillId="4" borderId="1" xfId="0" applyNumberFormat="1" applyFont="1" applyFill="1" applyBorder="1" applyAlignment="1">
      <alignment horizontal="right" vertical="center" wrapText="1"/>
    </xf>
    <xf numFmtId="9" fontId="6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 wrapText="1"/>
    </xf>
    <xf numFmtId="9" fontId="7" fillId="4" borderId="1" xfId="0" applyNumberFormat="1" applyFont="1" applyFill="1" applyBorder="1" applyAlignment="1">
      <alignment horizontal="right" vertical="center" wrapText="1"/>
    </xf>
    <xf numFmtId="8" fontId="7" fillId="4" borderId="1" xfId="0" applyNumberFormat="1" applyFont="1" applyFill="1" applyBorder="1" applyAlignment="1">
      <alignment vertical="center" wrapText="1"/>
    </xf>
    <xf numFmtId="8" fontId="7" fillId="4" borderId="1" xfId="0" applyNumberFormat="1" applyFont="1" applyFill="1" applyBorder="1" applyAlignment="1">
      <alignment horizontal="right" vertical="center" wrapText="1"/>
    </xf>
    <xf numFmtId="0" fontId="1" fillId="0" borderId="0" xfId="3"/>
    <xf numFmtId="44" fontId="0" fillId="0" borderId="0" xfId="4" applyFont="1"/>
    <xf numFmtId="9" fontId="0" fillId="0" borderId="0" xfId="5" applyFont="1"/>
    <xf numFmtId="0" fontId="2" fillId="2" borderId="1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vertical="center" wrapText="1"/>
    </xf>
    <xf numFmtId="0" fontId="7" fillId="4" borderId="1" xfId="3" applyFont="1" applyFill="1" applyBorder="1" applyAlignment="1">
      <alignment horizontal="right" vertical="center" wrapText="1"/>
    </xf>
    <xf numFmtId="8" fontId="7" fillId="4" borderId="1" xfId="3" applyNumberFormat="1" applyFont="1" applyFill="1" applyBorder="1" applyAlignment="1">
      <alignment vertical="center" wrapText="1"/>
    </xf>
    <xf numFmtId="8" fontId="7" fillId="4" borderId="1" xfId="3" applyNumberFormat="1" applyFont="1" applyFill="1" applyBorder="1" applyAlignment="1">
      <alignment horizontal="right" vertical="center" wrapText="1"/>
    </xf>
    <xf numFmtId="9" fontId="7" fillId="4" borderId="1" xfId="3" applyNumberFormat="1" applyFont="1" applyFill="1" applyBorder="1" applyAlignment="1">
      <alignment horizontal="right" vertical="center" wrapText="1"/>
    </xf>
    <xf numFmtId="0" fontId="2" fillId="3" borderId="1" xfId="3" applyFont="1" applyFill="1" applyBorder="1" applyAlignment="1">
      <alignment vertical="center" wrapText="1"/>
    </xf>
    <xf numFmtId="0" fontId="2" fillId="3" borderId="1" xfId="3" applyFont="1" applyFill="1" applyBorder="1" applyAlignment="1">
      <alignment horizontal="center" vertical="center" wrapText="1"/>
    </xf>
    <xf numFmtId="0" fontId="1" fillId="3" borderId="0" xfId="3" applyFill="1"/>
    <xf numFmtId="0" fontId="7" fillId="3" borderId="1" xfId="3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right" vertical="center" wrapText="1"/>
    </xf>
    <xf numFmtId="9" fontId="7" fillId="3" borderId="1" xfId="3" applyNumberFormat="1" applyFont="1" applyFill="1" applyBorder="1" applyAlignment="1">
      <alignment horizontal="right" vertical="center" wrapText="1"/>
    </xf>
    <xf numFmtId="8" fontId="7" fillId="3" borderId="1" xfId="3" applyNumberFormat="1" applyFont="1" applyFill="1" applyBorder="1" applyAlignment="1">
      <alignment vertical="center" wrapText="1"/>
    </xf>
    <xf numFmtId="8" fontId="7" fillId="3" borderId="1" xfId="3" applyNumberFormat="1" applyFont="1" applyFill="1" applyBorder="1" applyAlignment="1">
      <alignment horizontal="right" vertical="center" wrapText="1"/>
    </xf>
    <xf numFmtId="0" fontId="0" fillId="3" borderId="0" xfId="3" applyFont="1" applyFill="1"/>
    <xf numFmtId="44" fontId="1" fillId="3" borderId="0" xfId="1" applyFill="1"/>
    <xf numFmtId="44" fontId="1" fillId="3" borderId="0" xfId="3" applyNumberFormat="1" applyFill="1"/>
    <xf numFmtId="0" fontId="8" fillId="3" borderId="0" xfId="3" applyFont="1" applyFill="1"/>
    <xf numFmtId="0" fontId="9" fillId="3" borderId="0" xfId="3" applyFont="1" applyFill="1"/>
    <xf numFmtId="44" fontId="8" fillId="3" borderId="0" xfId="3" applyNumberFormat="1" applyFont="1" applyFill="1"/>
    <xf numFmtId="9" fontId="1" fillId="3" borderId="0" xfId="2" applyFill="1"/>
    <xf numFmtId="0" fontId="10" fillId="3" borderId="0" xfId="3" applyFont="1" applyFill="1"/>
    <xf numFmtId="8" fontId="1" fillId="3" borderId="0" xfId="3" applyNumberFormat="1" applyFill="1"/>
    <xf numFmtId="0" fontId="0" fillId="3" borderId="0" xfId="3" applyFont="1" applyFill="1" applyAlignment="1">
      <alignment horizontal="right"/>
    </xf>
    <xf numFmtId="0" fontId="7" fillId="3" borderId="2" xfId="3" applyFont="1" applyFill="1" applyBorder="1" applyAlignment="1">
      <alignment vertical="center" wrapText="1"/>
    </xf>
    <xf numFmtId="8" fontId="7" fillId="3" borderId="2" xfId="3" applyNumberFormat="1" applyFont="1" applyFill="1" applyBorder="1" applyAlignment="1">
      <alignment vertical="center" wrapText="1"/>
    </xf>
    <xf numFmtId="0" fontId="0" fillId="3" borderId="0" xfId="3" applyFont="1" applyFill="1" applyBorder="1"/>
    <xf numFmtId="0" fontId="7" fillId="3" borderId="0" xfId="3" applyFont="1" applyFill="1" applyBorder="1" applyAlignment="1">
      <alignment vertical="center" wrapText="1"/>
    </xf>
    <xf numFmtId="0" fontId="7" fillId="3" borderId="0" xfId="3" applyFont="1" applyFill="1" applyBorder="1" applyAlignment="1">
      <alignment horizontal="center" vertical="center" wrapText="1"/>
    </xf>
    <xf numFmtId="8" fontId="7" fillId="3" borderId="0" xfId="3" applyNumberFormat="1" applyFont="1" applyFill="1" applyBorder="1" applyAlignment="1">
      <alignment vertical="center" wrapText="1"/>
    </xf>
    <xf numFmtId="0" fontId="1" fillId="3" borderId="0" xfId="3" applyFill="1" applyBorder="1"/>
    <xf numFmtId="0" fontId="7" fillId="3" borderId="2" xfId="3" applyFont="1" applyFill="1" applyBorder="1" applyAlignment="1">
      <alignment horizontal="right" vertical="center" wrapText="1"/>
    </xf>
    <xf numFmtId="0" fontId="7" fillId="3" borderId="3" xfId="3" applyFont="1" applyFill="1" applyBorder="1" applyAlignment="1">
      <alignment vertical="center" wrapText="1"/>
    </xf>
    <xf numFmtId="8" fontId="7" fillId="3" borderId="3" xfId="3" applyNumberFormat="1" applyFont="1" applyFill="1" applyBorder="1" applyAlignment="1">
      <alignment vertical="center" wrapText="1"/>
    </xf>
    <xf numFmtId="0" fontId="7" fillId="3" borderId="4" xfId="3" applyFont="1" applyFill="1" applyBorder="1" applyAlignment="1">
      <alignment vertical="center" wrapText="1"/>
    </xf>
    <xf numFmtId="0" fontId="7" fillId="3" borderId="4" xfId="3" applyFont="1" applyFill="1" applyBorder="1" applyAlignment="1">
      <alignment horizontal="right" vertical="center" wrapText="1"/>
    </xf>
    <xf numFmtId="8" fontId="7" fillId="3" borderId="4" xfId="3" applyNumberFormat="1" applyFont="1" applyFill="1" applyBorder="1" applyAlignment="1">
      <alignment vertical="center" wrapText="1"/>
    </xf>
    <xf numFmtId="8" fontId="8" fillId="3" borderId="0" xfId="3" applyNumberFormat="1" applyFont="1" applyFill="1"/>
    <xf numFmtId="0" fontId="8" fillId="3" borderId="0" xfId="3" applyFont="1" applyFill="1" applyAlignment="1">
      <alignment horizontal="center"/>
    </xf>
    <xf numFmtId="8" fontId="8" fillId="3" borderId="0" xfId="3" applyNumberFormat="1" applyFont="1" applyFill="1" applyAlignment="1">
      <alignment horizontal="center"/>
    </xf>
    <xf numFmtId="0" fontId="1" fillId="3" borderId="5" xfId="3" applyFill="1" applyBorder="1"/>
    <xf numFmtId="44" fontId="1" fillId="3" borderId="5" xfId="1" applyFill="1" applyBorder="1"/>
    <xf numFmtId="0" fontId="9" fillId="5" borderId="0" xfId="3" applyFont="1" applyFill="1"/>
    <xf numFmtId="0" fontId="12" fillId="5" borderId="0" xfId="3" applyFont="1" applyFill="1" applyAlignment="1">
      <alignment horizontal="center"/>
    </xf>
    <xf numFmtId="9" fontId="1" fillId="3" borderId="5" xfId="2" applyFill="1" applyBorder="1"/>
    <xf numFmtId="0" fontId="12" fillId="6" borderId="1" xfId="3" applyFont="1" applyFill="1" applyBorder="1" applyAlignment="1">
      <alignment vertical="center" wrapText="1"/>
    </xf>
    <xf numFmtId="9" fontId="7" fillId="3" borderId="7" xfId="3" applyNumberFormat="1" applyFont="1" applyFill="1" applyBorder="1" applyAlignment="1">
      <alignment horizontal="right" vertical="center" wrapText="1"/>
    </xf>
    <xf numFmtId="0" fontId="12" fillId="6" borderId="2" xfId="3" applyFont="1" applyFill="1" applyBorder="1" applyAlignment="1">
      <alignment horizontal="center" vertical="center" wrapText="1"/>
    </xf>
    <xf numFmtId="0" fontId="12" fillId="5" borderId="0" xfId="3" applyFont="1" applyFill="1"/>
    <xf numFmtId="44" fontId="7" fillId="3" borderId="1" xfId="1" applyFont="1" applyFill="1" applyBorder="1" applyAlignment="1">
      <alignment vertical="center" wrapText="1"/>
    </xf>
    <xf numFmtId="9" fontId="7" fillId="3" borderId="7" xfId="2" applyFont="1" applyFill="1" applyBorder="1" applyAlignment="1">
      <alignment horizontal="right" vertical="center" wrapText="1"/>
    </xf>
    <xf numFmtId="44" fontId="7" fillId="3" borderId="1" xfId="3" applyNumberFormat="1" applyFont="1" applyFill="1" applyBorder="1" applyAlignment="1">
      <alignment vertical="center" wrapText="1"/>
    </xf>
    <xf numFmtId="0" fontId="13" fillId="0" borderId="5" xfId="0" applyFont="1" applyBorder="1"/>
    <xf numFmtId="0" fontId="13" fillId="0" borderId="0" xfId="0" applyFont="1"/>
    <xf numFmtId="0" fontId="13" fillId="0" borderId="5" xfId="0" applyFont="1" applyBorder="1" applyAlignment="1">
      <alignment horizontal="center"/>
    </xf>
    <xf numFmtId="4" fontId="13" fillId="0" borderId="5" xfId="2" applyNumberFormat="1" applyFont="1" applyBorder="1"/>
    <xf numFmtId="0" fontId="15" fillId="5" borderId="5" xfId="0" applyFont="1" applyFill="1" applyBorder="1"/>
    <xf numFmtId="4" fontId="15" fillId="5" borderId="5" xfId="2" applyNumberFormat="1" applyFont="1" applyFill="1" applyBorder="1"/>
    <xf numFmtId="10" fontId="13" fillId="0" borderId="5" xfId="0" applyNumberFormat="1" applyFont="1" applyBorder="1"/>
    <xf numFmtId="10" fontId="15" fillId="5" borderId="5" xfId="0" applyNumberFormat="1" applyFont="1" applyFill="1" applyBorder="1"/>
    <xf numFmtId="0" fontId="0" fillId="3" borderId="0" xfId="0" applyFill="1" applyBorder="1"/>
    <xf numFmtId="0" fontId="13" fillId="3" borderId="0" xfId="0" applyFont="1" applyFill="1" applyBorder="1"/>
    <xf numFmtId="0" fontId="13" fillId="3" borderId="5" xfId="0" applyFont="1" applyFill="1" applyBorder="1"/>
    <xf numFmtId="164" fontId="13" fillId="3" borderId="5" xfId="2" applyNumberFormat="1" applyFont="1" applyFill="1" applyBorder="1" applyAlignment="1">
      <alignment horizontal="center"/>
    </xf>
    <xf numFmtId="9" fontId="13" fillId="3" borderId="5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2" fillId="5" borderId="0" xfId="0" applyFont="1" applyFill="1"/>
    <xf numFmtId="9" fontId="0" fillId="3" borderId="0" xfId="2" applyNumberFormat="1" applyFont="1" applyFill="1"/>
    <xf numFmtId="0" fontId="0" fillId="7" borderId="5" xfId="0" applyFill="1" applyBorder="1"/>
    <xf numFmtId="0" fontId="8" fillId="3" borderId="0" xfId="0" applyFont="1" applyFill="1"/>
    <xf numFmtId="0" fontId="0" fillId="8" borderId="5" xfId="0" applyFill="1" applyBorder="1"/>
    <xf numFmtId="0" fontId="9" fillId="5" borderId="5" xfId="0" applyFont="1" applyFill="1" applyBorder="1" applyAlignment="1">
      <alignment horizontal="center"/>
    </xf>
    <xf numFmtId="0" fontId="10" fillId="3" borderId="0" xfId="3" applyFont="1" applyFill="1" applyAlignment="1">
      <alignment horizontal="right"/>
    </xf>
    <xf numFmtId="8" fontId="10" fillId="3" borderId="0" xfId="3" applyNumberFormat="1" applyFont="1" applyFill="1"/>
    <xf numFmtId="0" fontId="16" fillId="3" borderId="0" xfId="3" applyFont="1" applyFill="1"/>
    <xf numFmtId="0" fontId="16" fillId="3" borderId="0" xfId="3" applyFont="1" applyFill="1" applyAlignment="1">
      <alignment horizontal="center"/>
    </xf>
    <xf numFmtId="44" fontId="16" fillId="3" borderId="0" xfId="1" applyFont="1" applyFill="1"/>
    <xf numFmtId="8" fontId="16" fillId="3" borderId="0" xfId="3" applyNumberFormat="1" applyFont="1" applyFill="1"/>
    <xf numFmtId="8" fontId="16" fillId="3" borderId="0" xfId="3" applyNumberFormat="1" applyFont="1" applyFill="1" applyAlignment="1">
      <alignment horizontal="center"/>
    </xf>
    <xf numFmtId="0" fontId="0" fillId="0" borderId="5" xfId="0" applyBorder="1"/>
    <xf numFmtId="0" fontId="17" fillId="9" borderId="16" xfId="0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7" fillId="10" borderId="18" xfId="0" applyFont="1" applyFill="1" applyBorder="1" applyAlignment="1">
      <alignment horizontal="center" vertical="center"/>
    </xf>
    <xf numFmtId="0" fontId="17" fillId="11" borderId="18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2" fontId="17" fillId="9" borderId="12" xfId="0" applyNumberFormat="1" applyFont="1" applyFill="1" applyBorder="1" applyAlignment="1">
      <alignment horizontal="center" vertical="center"/>
    </xf>
    <xf numFmtId="2" fontId="17" fillId="9" borderId="15" xfId="0" applyNumberFormat="1" applyFont="1" applyFill="1" applyBorder="1" applyAlignment="1">
      <alignment horizontal="center" vertical="center"/>
    </xf>
    <xf numFmtId="2" fontId="17" fillId="11" borderId="12" xfId="0" applyNumberFormat="1" applyFont="1" applyFill="1" applyBorder="1" applyAlignment="1">
      <alignment horizontal="center" vertical="center"/>
    </xf>
    <xf numFmtId="2" fontId="17" fillId="11" borderId="15" xfId="0" applyNumberFormat="1" applyFont="1" applyFill="1" applyBorder="1" applyAlignment="1">
      <alignment horizontal="center" vertical="center"/>
    </xf>
    <xf numFmtId="2" fontId="17" fillId="10" borderId="15" xfId="0" applyNumberFormat="1" applyFont="1" applyFill="1" applyBorder="1" applyAlignment="1">
      <alignment horizontal="center" vertical="center"/>
    </xf>
    <xf numFmtId="2" fontId="19" fillId="5" borderId="15" xfId="0" applyNumberFormat="1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2" fontId="18" fillId="5" borderId="20" xfId="0" applyNumberFormat="1" applyFont="1" applyFill="1" applyBorder="1" applyAlignment="1">
      <alignment horizontal="center" vertical="center"/>
    </xf>
    <xf numFmtId="2" fontId="18" fillId="5" borderId="21" xfId="0" applyNumberFormat="1" applyFont="1" applyFill="1" applyBorder="1" applyAlignment="1">
      <alignment horizontal="center" vertical="center"/>
    </xf>
    <xf numFmtId="2" fontId="18" fillId="5" borderId="14" xfId="0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0" borderId="3" xfId="0" applyBorder="1"/>
    <xf numFmtId="0" fontId="0" fillId="0" borderId="9" xfId="0" applyBorder="1"/>
    <xf numFmtId="9" fontId="0" fillId="0" borderId="5" xfId="2" applyFont="1" applyBorder="1"/>
    <xf numFmtId="9" fontId="0" fillId="0" borderId="8" xfId="2" applyFont="1" applyBorder="1"/>
    <xf numFmtId="0" fontId="9" fillId="6" borderId="5" xfId="0" applyFont="1" applyFill="1" applyBorder="1" applyAlignment="1">
      <alignment horizontal="right"/>
    </xf>
    <xf numFmtId="0" fontId="0" fillId="8" borderId="5" xfId="0" applyFill="1" applyBorder="1" applyAlignment="1">
      <alignment horizontal="right"/>
    </xf>
    <xf numFmtId="0" fontId="9" fillId="11" borderId="5" xfId="0" applyFont="1" applyFill="1" applyBorder="1" applyAlignment="1">
      <alignment horizontal="right"/>
    </xf>
    <xf numFmtId="0" fontId="12" fillId="5" borderId="0" xfId="0" applyFont="1" applyFill="1" applyAlignment="1">
      <alignment horizontal="center"/>
    </xf>
    <xf numFmtId="9" fontId="0" fillId="3" borderId="5" xfId="2" applyFont="1" applyFill="1" applyBorder="1" applyAlignment="1">
      <alignment horizontal="center"/>
    </xf>
    <xf numFmtId="9" fontId="0" fillId="0" borderId="5" xfId="2" applyFont="1" applyBorder="1" applyAlignment="1">
      <alignment horizontal="center"/>
    </xf>
    <xf numFmtId="0" fontId="0" fillId="0" borderId="0" xfId="0" applyBorder="1" applyAlignment="1">
      <alignment horizontal="left"/>
    </xf>
    <xf numFmtId="2" fontId="0" fillId="3" borderId="5" xfId="0" applyNumberFormat="1" applyFill="1" applyBorder="1" applyAlignment="1">
      <alignment horizontal="center" vertical="center"/>
    </xf>
    <xf numFmtId="0" fontId="8" fillId="0" borderId="5" xfId="0" applyFont="1" applyBorder="1"/>
    <xf numFmtId="0" fontId="0" fillId="3" borderId="0" xfId="0" applyFill="1" applyBorder="1" applyAlignment="1">
      <alignment horizontal="left"/>
    </xf>
    <xf numFmtId="9" fontId="0" fillId="3" borderId="0" xfId="2" applyFont="1" applyFill="1" applyBorder="1" applyAlignment="1">
      <alignment horizontal="center"/>
    </xf>
    <xf numFmtId="9" fontId="0" fillId="0" borderId="0" xfId="2" applyFont="1" applyBorder="1" applyAlignment="1">
      <alignment horizontal="center"/>
    </xf>
    <xf numFmtId="2" fontId="0" fillId="3" borderId="0" xfId="0" applyNumberFormat="1" applyFill="1" applyBorder="1" applyAlignment="1">
      <alignment horizontal="center" vertical="center"/>
    </xf>
    <xf numFmtId="0" fontId="8" fillId="0" borderId="0" xfId="0" applyFont="1" applyBorder="1"/>
    <xf numFmtId="0" fontId="0" fillId="12" borderId="0" xfId="0" applyFill="1"/>
    <xf numFmtId="0" fontId="0" fillId="7" borderId="0" xfId="0" applyFill="1"/>
    <xf numFmtId="0" fontId="0" fillId="12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0" fillId="0" borderId="16" xfId="0" applyFont="1" applyBorder="1" applyAlignment="1">
      <alignment horizontal="center"/>
    </xf>
    <xf numFmtId="0" fontId="12" fillId="5" borderId="0" xfId="0" applyFont="1" applyFill="1" applyAlignment="1">
      <alignment horizontal="center"/>
    </xf>
    <xf numFmtId="2" fontId="17" fillId="11" borderId="19" xfId="0" applyNumberFormat="1" applyFont="1" applyFill="1" applyBorder="1" applyAlignment="1">
      <alignment horizontal="center" vertical="center"/>
    </xf>
    <xf numFmtId="2" fontId="17" fillId="9" borderId="22" xfId="0" applyNumberFormat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12" fillId="5" borderId="23" xfId="0" applyFont="1" applyFill="1" applyBorder="1" applyAlignment="1">
      <alignment horizontal="left"/>
    </xf>
    <xf numFmtId="14" fontId="12" fillId="5" borderId="0" xfId="0" applyNumberFormat="1" applyFont="1" applyFill="1"/>
    <xf numFmtId="14" fontId="0" fillId="12" borderId="0" xfId="0" applyNumberFormat="1" applyFill="1" applyAlignment="1">
      <alignment horizontal="left"/>
    </xf>
    <xf numFmtId="165" fontId="0" fillId="12" borderId="0" xfId="0" applyNumberFormat="1" applyFill="1"/>
    <xf numFmtId="165" fontId="0" fillId="7" borderId="0" xfId="0" applyNumberFormat="1" applyFill="1"/>
    <xf numFmtId="0" fontId="17" fillId="9" borderId="25" xfId="0" applyFont="1" applyFill="1" applyBorder="1" applyAlignment="1">
      <alignment horizontal="center" vertical="center"/>
    </xf>
    <xf numFmtId="2" fontId="17" fillId="10" borderId="19" xfId="0" applyNumberFormat="1" applyFont="1" applyFill="1" applyBorder="1" applyAlignment="1">
      <alignment horizontal="center" vertical="center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22" fillId="0" borderId="0" xfId="0" applyFont="1" applyBorder="1" applyProtection="1">
      <protection hidden="1"/>
    </xf>
    <xf numFmtId="0" fontId="22" fillId="0" borderId="20" xfId="0" applyFont="1" applyBorder="1" applyProtection="1">
      <protection hidden="1"/>
    </xf>
    <xf numFmtId="0" fontId="16" fillId="3" borderId="0" xfId="3" applyFont="1" applyFill="1" applyBorder="1" applyAlignment="1" applyProtection="1">
      <alignment horizontal="center"/>
      <protection hidden="1"/>
    </xf>
    <xf numFmtId="44" fontId="16" fillId="3" borderId="0" xfId="3" applyNumberFormat="1" applyFont="1" applyFill="1" applyBorder="1" applyAlignment="1" applyProtection="1">
      <alignment horizontal="center"/>
      <protection hidden="1"/>
    </xf>
    <xf numFmtId="9" fontId="16" fillId="3" borderId="0" xfId="3" applyNumberFormat="1" applyFont="1" applyFill="1" applyBorder="1" applyAlignment="1" applyProtection="1">
      <alignment horizontal="center"/>
      <protection hidden="1"/>
    </xf>
    <xf numFmtId="0" fontId="21" fillId="0" borderId="19" xfId="0" applyFont="1" applyBorder="1" applyProtection="1">
      <protection hidden="1"/>
    </xf>
    <xf numFmtId="0" fontId="0" fillId="0" borderId="12" xfId="0" applyBorder="1" applyProtection="1">
      <protection hidden="1"/>
    </xf>
    <xf numFmtId="0" fontId="21" fillId="0" borderId="12" xfId="0" applyFont="1" applyBorder="1" applyAlignment="1" applyProtection="1">
      <alignment horizontal="left"/>
      <protection hidden="1"/>
    </xf>
    <xf numFmtId="0" fontId="23" fillId="0" borderId="22" xfId="0" applyFont="1" applyBorder="1" applyProtection="1">
      <protection hidden="1"/>
    </xf>
    <xf numFmtId="0" fontId="0" fillId="0" borderId="26" xfId="0" applyBorder="1" applyProtection="1"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23" fillId="0" borderId="27" xfId="0" applyFont="1" applyBorder="1" applyAlignment="1" applyProtection="1">
      <alignment horizontal="left"/>
      <protection hidden="1"/>
    </xf>
    <xf numFmtId="0" fontId="0" fillId="0" borderId="27" xfId="0" applyBorder="1" applyProtection="1">
      <protection hidden="1"/>
    </xf>
    <xf numFmtId="0" fontId="8" fillId="0" borderId="18" xfId="0" applyFont="1" applyBorder="1" applyProtection="1">
      <protection hidden="1"/>
    </xf>
    <xf numFmtId="0" fontId="0" fillId="0" borderId="16" xfId="0" applyBorder="1" applyProtection="1"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0" fillId="5" borderId="13" xfId="0" applyFill="1" applyBorder="1" applyAlignment="1" applyProtection="1">
      <alignment horizontal="center" vertical="center"/>
      <protection hidden="1"/>
    </xf>
    <xf numFmtId="2" fontId="18" fillId="5" borderId="20" xfId="0" applyNumberFormat="1" applyFont="1" applyFill="1" applyBorder="1" applyAlignment="1" applyProtection="1">
      <alignment horizontal="center" vertical="center"/>
      <protection hidden="1"/>
    </xf>
    <xf numFmtId="2" fontId="18" fillId="5" borderId="21" xfId="0" applyNumberFormat="1" applyFont="1" applyFill="1" applyBorder="1" applyAlignment="1" applyProtection="1">
      <alignment horizontal="center" vertical="center"/>
      <protection hidden="1"/>
    </xf>
    <xf numFmtId="2" fontId="18" fillId="5" borderId="14" xfId="0" applyNumberFormat="1" applyFont="1" applyFill="1" applyBorder="1" applyAlignment="1" applyProtection="1">
      <alignment horizontal="center" vertical="center"/>
      <protection hidden="1"/>
    </xf>
    <xf numFmtId="2" fontId="19" fillId="5" borderId="15" xfId="0" applyNumberFormat="1" applyFont="1" applyFill="1" applyBorder="1" applyAlignment="1" applyProtection="1">
      <alignment horizontal="center" vertical="center"/>
      <protection hidden="1"/>
    </xf>
    <xf numFmtId="2" fontId="17" fillId="9" borderId="12" xfId="0" applyNumberFormat="1" applyFont="1" applyFill="1" applyBorder="1" applyAlignment="1" applyProtection="1">
      <alignment horizontal="center" vertical="center"/>
      <protection hidden="1"/>
    </xf>
    <xf numFmtId="2" fontId="17" fillId="10" borderId="19" xfId="0" applyNumberFormat="1" applyFont="1" applyFill="1" applyBorder="1" applyAlignment="1" applyProtection="1">
      <alignment horizontal="center" vertical="center"/>
      <protection hidden="1"/>
    </xf>
    <xf numFmtId="2" fontId="17" fillId="11" borderId="15" xfId="0" applyNumberFormat="1" applyFont="1" applyFill="1" applyBorder="1" applyAlignment="1" applyProtection="1">
      <alignment horizontal="center" vertical="center"/>
      <protection hidden="1"/>
    </xf>
    <xf numFmtId="2" fontId="17" fillId="11" borderId="12" xfId="0" applyNumberFormat="1" applyFont="1" applyFill="1" applyBorder="1" applyAlignment="1" applyProtection="1">
      <alignment horizontal="center" vertical="center"/>
      <protection hidden="1"/>
    </xf>
    <xf numFmtId="2" fontId="17" fillId="10" borderId="15" xfId="0" applyNumberFormat="1" applyFont="1" applyFill="1" applyBorder="1" applyAlignment="1" applyProtection="1">
      <alignment horizontal="center" vertical="center"/>
      <protection hidden="1"/>
    </xf>
    <xf numFmtId="2" fontId="17" fillId="9" borderId="22" xfId="0" applyNumberFormat="1" applyFont="1" applyFill="1" applyBorder="1" applyAlignment="1" applyProtection="1">
      <alignment horizontal="center" vertical="center"/>
      <protection hidden="1"/>
    </xf>
    <xf numFmtId="0" fontId="19" fillId="5" borderId="17" xfId="0" applyFont="1" applyFill="1" applyBorder="1" applyAlignment="1" applyProtection="1">
      <alignment horizontal="center" vertical="center"/>
      <protection hidden="1"/>
    </xf>
    <xf numFmtId="0" fontId="17" fillId="9" borderId="16" xfId="0" applyFont="1" applyFill="1" applyBorder="1" applyAlignment="1" applyProtection="1">
      <alignment horizontal="center" vertical="center"/>
      <protection hidden="1"/>
    </xf>
    <xf numFmtId="0" fontId="17" fillId="10" borderId="18" xfId="0" applyFont="1" applyFill="1" applyBorder="1" applyAlignment="1" applyProtection="1">
      <alignment horizontal="center" vertical="center"/>
      <protection hidden="1"/>
    </xf>
    <xf numFmtId="0" fontId="17" fillId="11" borderId="17" xfId="0" applyFont="1" applyFill="1" applyBorder="1" applyAlignment="1" applyProtection="1">
      <alignment horizontal="center" vertical="center"/>
      <protection hidden="1"/>
    </xf>
    <xf numFmtId="0" fontId="17" fillId="11" borderId="16" xfId="0" applyFont="1" applyFill="1" applyBorder="1" applyAlignment="1" applyProtection="1">
      <alignment horizontal="center" vertical="center"/>
      <protection hidden="1"/>
    </xf>
    <xf numFmtId="0" fontId="17" fillId="10" borderId="17" xfId="0" applyFont="1" applyFill="1" applyBorder="1" applyAlignment="1" applyProtection="1">
      <alignment horizontal="center" vertical="center"/>
      <protection hidden="1"/>
    </xf>
    <xf numFmtId="0" fontId="17" fillId="9" borderId="25" xfId="0" applyFont="1" applyFill="1" applyBorder="1" applyAlignment="1" applyProtection="1">
      <alignment horizontal="center" vertical="center"/>
      <protection hidden="1"/>
    </xf>
    <xf numFmtId="2" fontId="17" fillId="9" borderId="15" xfId="0" applyNumberFormat="1" applyFont="1" applyFill="1" applyBorder="1" applyAlignment="1" applyProtection="1">
      <alignment horizontal="center" vertical="center"/>
      <protection hidden="1"/>
    </xf>
    <xf numFmtId="0" fontId="17" fillId="9" borderId="17" xfId="0" applyFont="1" applyFill="1" applyBorder="1" applyAlignment="1" applyProtection="1">
      <alignment horizontal="center" vertical="center"/>
      <protection hidden="1"/>
    </xf>
    <xf numFmtId="2" fontId="17" fillId="11" borderId="19" xfId="0" applyNumberFormat="1" applyFont="1" applyFill="1" applyBorder="1" applyAlignment="1" applyProtection="1">
      <alignment horizontal="center" vertical="center"/>
      <protection hidden="1"/>
    </xf>
    <xf numFmtId="0" fontId="10" fillId="3" borderId="19" xfId="3" applyFont="1" applyFill="1" applyBorder="1" applyProtection="1">
      <protection locked="0" hidden="1"/>
    </xf>
    <xf numFmtId="0" fontId="10" fillId="3" borderId="20" xfId="3" applyFont="1" applyFill="1" applyBorder="1" applyProtection="1">
      <protection locked="0" hidden="1"/>
    </xf>
    <xf numFmtId="0" fontId="0" fillId="0" borderId="19" xfId="0" applyBorder="1" applyProtection="1">
      <protection hidden="1"/>
    </xf>
    <xf numFmtId="0" fontId="0" fillId="0" borderId="22" xfId="0" applyBorder="1" applyProtection="1">
      <protection hidden="1"/>
    </xf>
    <xf numFmtId="0" fontId="10" fillId="3" borderId="26" xfId="3" applyFont="1" applyFill="1" applyBorder="1" applyProtection="1">
      <protection hidden="1"/>
    </xf>
    <xf numFmtId="0" fontId="26" fillId="0" borderId="0" xfId="0" applyFont="1" applyBorder="1" applyProtection="1">
      <protection hidden="1"/>
    </xf>
    <xf numFmtId="0" fontId="24" fillId="0" borderId="0" xfId="0" applyFont="1" applyBorder="1" applyAlignment="1" applyProtection="1">
      <alignment horizontal="right"/>
      <protection hidden="1"/>
    </xf>
    <xf numFmtId="9" fontId="23" fillId="0" borderId="0" xfId="0" applyNumberFormat="1" applyFont="1" applyBorder="1" applyProtection="1">
      <protection hidden="1"/>
    </xf>
    <xf numFmtId="0" fontId="27" fillId="0" borderId="0" xfId="0" applyFont="1" applyBorder="1" applyProtection="1">
      <protection hidden="1"/>
    </xf>
    <xf numFmtId="0" fontId="25" fillId="0" borderId="0" xfId="0" applyFon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25" xfId="0" applyBorder="1" applyProtection="1">
      <protection hidden="1"/>
    </xf>
    <xf numFmtId="44" fontId="8" fillId="0" borderId="25" xfId="0" applyNumberFormat="1" applyFont="1" applyBorder="1" applyAlignment="1" applyProtection="1">
      <alignment horizontal="left"/>
      <protection locked="0" hidden="1"/>
    </xf>
    <xf numFmtId="44" fontId="8" fillId="0" borderId="27" xfId="0" applyNumberFormat="1" applyFont="1" applyBorder="1" applyAlignment="1" applyProtection="1">
      <alignment horizontal="left"/>
      <protection locked="0" hidden="1"/>
    </xf>
    <xf numFmtId="0" fontId="16" fillId="3" borderId="12" xfId="3" applyFont="1" applyFill="1" applyBorder="1" applyAlignment="1" applyProtection="1">
      <alignment horizontal="center"/>
      <protection locked="0" hidden="1"/>
    </xf>
    <xf numFmtId="44" fontId="16" fillId="3" borderId="12" xfId="3" applyNumberFormat="1" applyFont="1" applyFill="1" applyBorder="1" applyAlignment="1" applyProtection="1">
      <alignment horizontal="center"/>
      <protection locked="0" hidden="1"/>
    </xf>
    <xf numFmtId="0" fontId="16" fillId="3" borderId="21" xfId="3" applyFont="1" applyFill="1" applyBorder="1" applyAlignment="1" applyProtection="1">
      <alignment horizontal="center"/>
      <protection locked="0" hidden="1"/>
    </xf>
    <xf numFmtId="44" fontId="16" fillId="3" borderId="21" xfId="3" applyNumberFormat="1" applyFont="1" applyFill="1" applyBorder="1" applyAlignment="1" applyProtection="1">
      <alignment horizontal="center"/>
      <protection locked="0" hidden="1"/>
    </xf>
    <xf numFmtId="9" fontId="22" fillId="0" borderId="14" xfId="2" applyFont="1" applyBorder="1" applyProtection="1">
      <protection locked="0"/>
    </xf>
    <xf numFmtId="0" fontId="7" fillId="3" borderId="3" xfId="3" applyFont="1" applyFill="1" applyBorder="1" applyAlignment="1">
      <alignment horizontal="center" vertical="center" wrapText="1"/>
    </xf>
    <xf numFmtId="0" fontId="9" fillId="5" borderId="6" xfId="3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20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0" fillId="12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12" fillId="5" borderId="0" xfId="0" applyFont="1" applyFill="1" applyAlignment="1">
      <alignment horizontal="left"/>
    </xf>
    <xf numFmtId="8" fontId="21" fillId="0" borderId="18" xfId="0" applyNumberFormat="1" applyFont="1" applyBorder="1" applyAlignment="1" applyProtection="1">
      <alignment horizontal="center"/>
      <protection locked="0" hidden="1"/>
    </xf>
    <xf numFmtId="8" fontId="21" fillId="0" borderId="25" xfId="0" applyNumberFormat="1" applyFont="1" applyBorder="1" applyAlignment="1" applyProtection="1">
      <alignment horizontal="center"/>
      <protection locked="0" hidden="1"/>
    </xf>
    <xf numFmtId="8" fontId="21" fillId="0" borderId="16" xfId="0" applyNumberFormat="1" applyFont="1" applyBorder="1" applyAlignment="1" applyProtection="1">
      <alignment horizontal="center"/>
      <protection locked="0" hidden="1"/>
    </xf>
    <xf numFmtId="0" fontId="16" fillId="3" borderId="12" xfId="3" applyFont="1" applyFill="1" applyBorder="1" applyAlignment="1" applyProtection="1">
      <alignment horizontal="center"/>
      <protection locked="0" hidden="1"/>
    </xf>
    <xf numFmtId="44" fontId="16" fillId="3" borderId="12" xfId="3" applyNumberFormat="1" applyFont="1" applyFill="1" applyBorder="1" applyAlignment="1" applyProtection="1">
      <alignment horizontal="center"/>
      <protection locked="0" hidden="1"/>
    </xf>
    <xf numFmtId="9" fontId="16" fillId="3" borderId="12" xfId="3" applyNumberFormat="1" applyFont="1" applyFill="1" applyBorder="1" applyAlignment="1" applyProtection="1">
      <alignment horizontal="center"/>
      <protection locked="0" hidden="1"/>
    </xf>
    <xf numFmtId="0" fontId="16" fillId="3" borderId="22" xfId="3" applyFont="1" applyFill="1" applyBorder="1" applyAlignment="1" applyProtection="1">
      <alignment horizontal="center"/>
      <protection locked="0" hidden="1"/>
    </xf>
    <xf numFmtId="0" fontId="16" fillId="3" borderId="21" xfId="3" applyFont="1" applyFill="1" applyBorder="1" applyAlignment="1" applyProtection="1">
      <alignment horizontal="center"/>
      <protection locked="0" hidden="1"/>
    </xf>
    <xf numFmtId="44" fontId="16" fillId="3" borderId="21" xfId="3" applyNumberFormat="1" applyFont="1" applyFill="1" applyBorder="1" applyAlignment="1" applyProtection="1">
      <alignment horizontal="center"/>
      <protection locked="0" hidden="1"/>
    </xf>
    <xf numFmtId="9" fontId="16" fillId="3" borderId="21" xfId="3" applyNumberFormat="1" applyFont="1" applyFill="1" applyBorder="1" applyAlignment="1" applyProtection="1">
      <alignment horizontal="center"/>
      <protection locked="0" hidden="1"/>
    </xf>
    <xf numFmtId="0" fontId="16" fillId="3" borderId="14" xfId="3" applyFont="1" applyFill="1" applyBorder="1" applyAlignment="1" applyProtection="1">
      <alignment horizontal="center"/>
      <protection locked="0" hidden="1"/>
    </xf>
    <xf numFmtId="0" fontId="23" fillId="0" borderId="0" xfId="0" applyFont="1" applyBorder="1" applyProtection="1">
      <protection hidden="1"/>
    </xf>
    <xf numFmtId="0" fontId="9" fillId="5" borderId="19" xfId="3" applyFont="1" applyFill="1" applyBorder="1" applyProtection="1">
      <protection hidden="1"/>
    </xf>
    <xf numFmtId="0" fontId="12" fillId="5" borderId="12" xfId="3" applyFont="1" applyFill="1" applyBorder="1" applyAlignment="1" applyProtection="1">
      <alignment horizontal="center"/>
      <protection hidden="1"/>
    </xf>
    <xf numFmtId="0" fontId="12" fillId="5" borderId="12" xfId="3" applyFont="1" applyFill="1" applyBorder="1" applyAlignment="1" applyProtection="1">
      <alignment horizontal="center"/>
      <protection hidden="1"/>
    </xf>
    <xf numFmtId="0" fontId="12" fillId="5" borderId="22" xfId="3" applyFont="1" applyFill="1" applyBorder="1" applyAlignment="1" applyProtection="1">
      <alignment horizontal="center"/>
      <protection hidden="1"/>
    </xf>
  </cellXfs>
  <cellStyles count="6">
    <cellStyle name="Moeda" xfId="1" builtinId="4"/>
    <cellStyle name="Moeda 2" xfId="4"/>
    <cellStyle name="Normal" xfId="0" builtinId="0"/>
    <cellStyle name="Normal 2" xfId="3"/>
    <cellStyle name="Porcentagem" xfId="2" builtinId="5"/>
    <cellStyle name="Porcentagem 2" xfId="5"/>
  </cellStyles>
  <dxfs count="20"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8000"/>
      <color rgb="FF008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'CONTROLE DE FORMULÁRIO'!$A$1</c:f>
          <c:strCache>
            <c:ptCount val="1"/>
            <c:pt idx="0">
              <c:v>PROJETO DE CONSTRUÇÃO CIVIL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'CONTROLE DE FORMULÁRIO'!$F$15</c:f>
              <c:strCache>
                <c:ptCount val="1"/>
                <c:pt idx="0">
                  <c:v>Barra Verde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'CONTROLE DE FORMULÁRIO'!$B$16:$B$19</c:f>
              <c:strCache>
                <c:ptCount val="4"/>
                <c:pt idx="0">
                  <c:v>   Material Elétrico e Hidráulico e Concretagem Concluída</c:v>
                </c:pt>
                <c:pt idx="1">
                  <c:v>   Acabamentos interiores</c:v>
                </c:pt>
                <c:pt idx="2">
                  <c:v>   Trabalho de preparação da terra e paisagismo</c:v>
                </c:pt>
                <c:pt idx="3">
                  <c:v>   Aceitação final</c:v>
                </c:pt>
              </c:strCache>
            </c:strRef>
          </c:cat>
          <c:val>
            <c:numRef>
              <c:f>'CONTROLE DE FORMULÁRIO'!$F$16:$F$19</c:f>
              <c:numCache>
                <c:formatCode>_("R$"* #,##0.00_);_("R$"* \(#,##0.00\);_("R$"* "-"??_);_(@_)</c:formatCode>
                <c:ptCount val="4"/>
                <c:pt idx="0">
                  <c:v>0</c:v>
                </c:pt>
                <c:pt idx="1">
                  <c:v>19000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'CONTROLE DE FORMULÁRIO'!$E$15</c:f>
              <c:strCache>
                <c:ptCount val="1"/>
                <c:pt idx="0">
                  <c:v>Barra Vermelha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'CONTROLE DE FORMULÁRIO'!$B$16:$B$19</c:f>
              <c:strCache>
                <c:ptCount val="4"/>
                <c:pt idx="0">
                  <c:v>   Material Elétrico e Hidráulico e Concretagem Concluída</c:v>
                </c:pt>
                <c:pt idx="1">
                  <c:v>   Acabamentos interiores</c:v>
                </c:pt>
                <c:pt idx="2">
                  <c:v>   Trabalho de preparação da terra e paisagismo</c:v>
                </c:pt>
                <c:pt idx="3">
                  <c:v>   Aceitação final</c:v>
                </c:pt>
              </c:strCache>
            </c:strRef>
          </c:cat>
          <c:val>
            <c:numRef>
              <c:f>'CONTROLE DE FORMULÁRIO'!$E$16:$E$19</c:f>
              <c:numCache>
                <c:formatCode>_("R$"* #,##0.00_);_("R$"* \(#,##0.00\);_("R$"* "-"??_);_(@_)</c:formatCode>
                <c:ptCount val="4"/>
                <c:pt idx="0">
                  <c:v>12000</c:v>
                </c:pt>
                <c:pt idx="1">
                  <c:v>0</c:v>
                </c:pt>
                <c:pt idx="2">
                  <c:v>3200</c:v>
                </c:pt>
                <c:pt idx="3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2985288"/>
        <c:axId val="252998896"/>
      </c:barChart>
      <c:catAx>
        <c:axId val="25298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2998896"/>
        <c:crosses val="autoZero"/>
        <c:auto val="1"/>
        <c:lblAlgn val="ctr"/>
        <c:lblOffset val="100"/>
        <c:noMultiLvlLbl val="0"/>
      </c:catAx>
      <c:valAx>
        <c:axId val="2529988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52985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5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6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7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'GRÁFICO DE VELOCIMETRO'!$D$2:$D$5</c:f>
              <c:numCache>
                <c:formatCode>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0.99</c:v>
                </c:pt>
              </c:numCache>
            </c:numRef>
          </c:cat>
          <c:val>
            <c:numRef>
              <c:f>'GRÁFICO DE VELOCIMETRO'!$E$2:$E$9</c:f>
              <c:numCache>
                <c:formatCode>0.0%</c:formatCode>
                <c:ptCount val="8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noFill/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</c:dPt>
          <c:cat>
            <c:strRef>
              <c:f>'GRÁFICO DE VELOCIMETRO'!$A$3:$A$5</c:f>
              <c:strCache>
                <c:ptCount val="3"/>
                <c:pt idx="0">
                  <c:v>Valor Final</c:v>
                </c:pt>
                <c:pt idx="1">
                  <c:v>Incremento</c:v>
                </c:pt>
                <c:pt idx="2">
                  <c:v>Valor Inicial</c:v>
                </c:pt>
              </c:strCache>
            </c:strRef>
          </c:cat>
          <c:val>
            <c:numRef>
              <c:f>'GRÁFICO DE VELOCIMETRO'!$B$3:$B$5</c:f>
              <c:numCache>
                <c:formatCode>General</c:formatCode>
                <c:ptCount val="3"/>
                <c:pt idx="0">
                  <c:v>45</c:v>
                </c:pt>
                <c:pt idx="1">
                  <c:v>1</c:v>
                </c:pt>
                <c:pt idx="2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1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5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6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7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'GRÁFICO DE VELOCIMETRO'!$D$2:$D$5</c:f>
              <c:numCache>
                <c:formatCode>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0.99</c:v>
                </c:pt>
              </c:numCache>
            </c:numRef>
          </c:cat>
          <c:val>
            <c:numRef>
              <c:f>'GRÁFICO DE VELOCIMETRO'!$E$2:$E$9</c:f>
              <c:numCache>
                <c:formatCode>0.0%</c:formatCode>
                <c:ptCount val="8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</c:dPt>
          <c:cat>
            <c:strRef>
              <c:f>'GRÁFICO DE VELOCIMETRO'!$A$13:$A$15</c:f>
              <c:strCache>
                <c:ptCount val="3"/>
                <c:pt idx="0">
                  <c:v>Parte Visível da rosca</c:v>
                </c:pt>
                <c:pt idx="1">
                  <c:v>Metade da meta alcançada</c:v>
                </c:pt>
                <c:pt idx="2">
                  <c:v>Diferenças</c:v>
                </c:pt>
              </c:strCache>
            </c:strRef>
          </c:cat>
          <c:val>
            <c:numRef>
              <c:f>'GRÁFICO DE VELOCIMETRO'!$B$13:$B$15</c:f>
              <c:numCache>
                <c:formatCode>0.00%</c:formatCode>
                <c:ptCount val="3"/>
                <c:pt idx="0" formatCode="General">
                  <c:v>1E-4</c:v>
                </c:pt>
                <c:pt idx="1">
                  <c:v>0.45</c:v>
                </c:pt>
                <c:pt idx="2">
                  <c:v>0.54990000000000006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'CONTROLE DE FORMULÁRIO'!$A$1</c:f>
          <c:strCache>
            <c:ptCount val="1"/>
            <c:pt idx="0">
              <c:v>PROJETO DE CONSTRUÇÃO CIVIL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'CONTROLE DE FORMULÁRIO'!$F$15</c:f>
              <c:strCache>
                <c:ptCount val="1"/>
                <c:pt idx="0">
                  <c:v>Barra Verde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'CONTROLE DE FORMULÁRIO'!$B$16:$B$19</c:f>
              <c:strCache>
                <c:ptCount val="4"/>
                <c:pt idx="0">
                  <c:v>   Material Elétrico e Hidráulico e Concretagem Concluída</c:v>
                </c:pt>
                <c:pt idx="1">
                  <c:v>   Acabamentos interiores</c:v>
                </c:pt>
                <c:pt idx="2">
                  <c:v>   Trabalho de preparação da terra e paisagismo</c:v>
                </c:pt>
                <c:pt idx="3">
                  <c:v>   Aceitação final</c:v>
                </c:pt>
              </c:strCache>
            </c:strRef>
          </c:cat>
          <c:val>
            <c:numRef>
              <c:f>'CONTROLE DE FORMULÁRIO'!$F$16:$F$19</c:f>
              <c:numCache>
                <c:formatCode>_("R$"* #,##0.00_);_("R$"* \(#,##0.00\);_("R$"* "-"??_);_(@_)</c:formatCode>
                <c:ptCount val="4"/>
                <c:pt idx="0">
                  <c:v>0</c:v>
                </c:pt>
                <c:pt idx="1">
                  <c:v>19000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'CONTROLE DE FORMULÁRIO'!$E$15</c:f>
              <c:strCache>
                <c:ptCount val="1"/>
                <c:pt idx="0">
                  <c:v>Barra Vermelha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'CONTROLE DE FORMULÁRIO'!$B$16:$B$19</c:f>
              <c:strCache>
                <c:ptCount val="4"/>
                <c:pt idx="0">
                  <c:v>   Material Elétrico e Hidráulico e Concretagem Concluída</c:v>
                </c:pt>
                <c:pt idx="1">
                  <c:v>   Acabamentos interiores</c:v>
                </c:pt>
                <c:pt idx="2">
                  <c:v>   Trabalho de preparação da terra e paisagismo</c:v>
                </c:pt>
                <c:pt idx="3">
                  <c:v>   Aceitação final</c:v>
                </c:pt>
              </c:strCache>
            </c:strRef>
          </c:cat>
          <c:val>
            <c:numRef>
              <c:f>'CONTROLE DE FORMULÁRIO'!$E$16:$E$19</c:f>
              <c:numCache>
                <c:formatCode>_("R$"* #,##0.00_);_("R$"* \(#,##0.00\);_("R$"* "-"??_);_(@_)</c:formatCode>
                <c:ptCount val="4"/>
                <c:pt idx="0">
                  <c:v>12000</c:v>
                </c:pt>
                <c:pt idx="1">
                  <c:v>0</c:v>
                </c:pt>
                <c:pt idx="2">
                  <c:v>3200</c:v>
                </c:pt>
                <c:pt idx="3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6087072"/>
        <c:axId val="256087464"/>
      </c:barChart>
      <c:catAx>
        <c:axId val="2560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6087464"/>
        <c:crosses val="autoZero"/>
        <c:auto val="1"/>
        <c:lblAlgn val="ctr"/>
        <c:lblOffset val="100"/>
        <c:noMultiLvlLbl val="0"/>
      </c:catAx>
      <c:valAx>
        <c:axId val="2560874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5608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LEAD TIME'!$C$27</c:f>
              <c:strCache>
                <c:ptCount val="1"/>
                <c:pt idx="0">
                  <c:v>PROXIMIDADE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'GRÁFICO LEAD TIME'!$C$28:$C$31</c:f>
              <c:strCache>
                <c:ptCount val="4"/>
                <c:pt idx="0">
                  <c:v>Sex 01/11/13</c:v>
                </c:pt>
                <c:pt idx="1">
                  <c:v>Ter 05/11/13</c:v>
                </c:pt>
                <c:pt idx="2">
                  <c:v>Qui 07/11/13</c:v>
                </c:pt>
                <c:pt idx="3">
                  <c:v>Qua 13/11/13</c:v>
                </c:pt>
              </c:strCache>
            </c:strRef>
          </c:cat>
          <c:val>
            <c:numRef>
              <c:f>'GRÁFICO LEAD TIME'!$C$28:$C$31</c:f>
              <c:numCache>
                <c:formatCode>m/d/yyyy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 LEAD TIME'!$K$27</c:f>
              <c:strCache>
                <c:ptCount val="1"/>
                <c:pt idx="0">
                  <c:v>VALOR</c:v>
                </c:pt>
              </c:strCache>
            </c:strRef>
          </c:tx>
          <c:spPr>
            <a:noFill/>
            <a:ln>
              <a:solidFill>
                <a:srgbClr val="FF0000"/>
              </a:solidFill>
              <a:prstDash val="dash"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63BA871-3BAC-410A-BD43-96BCB7A14011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7F7CDF5-72DF-43BC-8B23-ADACE7E83239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BB442A5-FF10-4462-B9A3-1DC3D879BD32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A5AB9A2-CDAF-4C7B-A46F-CCFB10BD1F07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downArrowCallou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0"/>
              </c:ext>
            </c:extLst>
          </c:dLbls>
          <c:val>
            <c:numRef>
              <c:f>'GRÁFICO LEAD TIME'!$K$28:$K$31</c:f>
              <c:numCache>
                <c:formatCode>0.0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2.5</c:v>
                </c:pt>
                <c:pt idx="3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'GRÁFICO LEAD TIME'!$D$28:$D$31</c15:f>
                <c15:dlblRangeCache>
                  <c:ptCount val="4"/>
                  <c:pt idx="0">
                    <c:v>Queda de pessoas</c:v>
                  </c:pt>
                  <c:pt idx="1">
                    <c:v>Queda de objetos por desabamento</c:v>
                  </c:pt>
                  <c:pt idx="2">
                    <c:v>Queda de objetos desprendidos</c:v>
                  </c:pt>
                  <c:pt idx="3">
                    <c:v>Soterramento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6088248"/>
        <c:axId val="256088640"/>
      </c:barChart>
      <c:catAx>
        <c:axId val="25608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6088640"/>
        <c:crosses val="autoZero"/>
        <c:auto val="1"/>
        <c:lblAlgn val="ctr"/>
        <c:lblOffset val="100"/>
        <c:noMultiLvlLbl val="0"/>
      </c:catAx>
      <c:valAx>
        <c:axId val="256088640"/>
        <c:scaling>
          <c:orientation val="minMax"/>
        </c:scaling>
        <c:delete val="1"/>
        <c:axPos val="l"/>
        <c:numFmt formatCode="m/d/yyyy" sourceLinked="1"/>
        <c:majorTickMark val="none"/>
        <c:minorTickMark val="none"/>
        <c:tickLblPos val="nextTo"/>
        <c:crossAx val="25608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Percentual de Avanço: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953624"/>
        <c:axId val="253036304"/>
      </c:barChart>
      <c:catAx>
        <c:axId val="252953624"/>
        <c:scaling>
          <c:orientation val="minMax"/>
        </c:scaling>
        <c:delete val="1"/>
        <c:axPos val="l"/>
        <c:majorTickMark val="none"/>
        <c:minorTickMark val="none"/>
        <c:tickLblPos val="nextTo"/>
        <c:crossAx val="253036304"/>
        <c:crosses val="autoZero"/>
        <c:auto val="1"/>
        <c:lblAlgn val="ctr"/>
        <c:lblOffset val="100"/>
        <c:noMultiLvlLbl val="0"/>
      </c:catAx>
      <c:valAx>
        <c:axId val="253036304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2953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5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6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7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'GRÁFICO DE VELOCIMETRO'!$D$2:$D$5</c:f>
              <c:numCache>
                <c:formatCode>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0.99</c:v>
                </c:pt>
              </c:numCache>
            </c:numRef>
          </c:cat>
          <c:val>
            <c:numRef>
              <c:f>'GRÁFICO DE VELOCIMETRO'!$E$2:$E$9</c:f>
              <c:numCache>
                <c:formatCode>0.0%</c:formatCode>
                <c:ptCount val="8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noFill/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</c:dPt>
          <c:cat>
            <c:strRef>
              <c:f>'GRÁFICO DE VELOCIMETRO'!$A$3:$A$5</c:f>
              <c:strCache>
                <c:ptCount val="3"/>
                <c:pt idx="0">
                  <c:v>Valor Final</c:v>
                </c:pt>
                <c:pt idx="1">
                  <c:v>Incremento</c:v>
                </c:pt>
                <c:pt idx="2">
                  <c:v>Valor Inicial</c:v>
                </c:pt>
              </c:strCache>
            </c:strRef>
          </c:cat>
          <c:val>
            <c:numRef>
              <c:f>'GRÁFICO DE VELOCIMETRO'!$B$3:$B$5</c:f>
              <c:numCache>
                <c:formatCode>General</c:formatCode>
                <c:ptCount val="3"/>
                <c:pt idx="0">
                  <c:v>45</c:v>
                </c:pt>
                <c:pt idx="1">
                  <c:v>1</c:v>
                </c:pt>
                <c:pt idx="2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1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5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6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Pt>
            <c:idx val="7"/>
            <c:bubble3D val="0"/>
            <c:spPr>
              <a:noFill/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'GRÁFICO DE VELOCIMETRO'!$D$2:$D$5</c:f>
              <c:numCache>
                <c:formatCode>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0.99</c:v>
                </c:pt>
              </c:numCache>
            </c:numRef>
          </c:cat>
          <c:val>
            <c:numRef>
              <c:f>'GRÁFICO DE VELOCIMETRO'!$E$2:$E$9</c:f>
              <c:numCache>
                <c:formatCode>0.0%</c:formatCode>
                <c:ptCount val="8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</c:dPt>
          <c:cat>
            <c:strRef>
              <c:f>'GRÁFICO DE VELOCIMETRO'!$A$13:$A$15</c:f>
              <c:strCache>
                <c:ptCount val="3"/>
                <c:pt idx="0">
                  <c:v>Parte Visível da rosca</c:v>
                </c:pt>
                <c:pt idx="1">
                  <c:v>Metade da meta alcançada</c:v>
                </c:pt>
                <c:pt idx="2">
                  <c:v>Diferenças</c:v>
                </c:pt>
              </c:strCache>
            </c:strRef>
          </c:cat>
          <c:val>
            <c:numRef>
              <c:f>'GRÁFICO DE VELOCIMETRO'!$B$13:$B$15</c:f>
              <c:numCache>
                <c:formatCode>0.00%</c:formatCode>
                <c:ptCount val="3"/>
                <c:pt idx="0" formatCode="General">
                  <c:v>1E-4</c:v>
                </c:pt>
                <c:pt idx="1">
                  <c:v>0.45</c:v>
                </c:pt>
                <c:pt idx="2">
                  <c:v>0.54990000000000006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Percentual de Avanço: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 DE VELOCIMETRO'!$G$1</c:f>
              <c:strCache>
                <c:ptCount val="1"/>
                <c:pt idx="0">
                  <c:v>Percentual: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'GRÁFICO DE VELOCIMETRO'!$H$1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522048"/>
        <c:axId val="252521656"/>
      </c:barChart>
      <c:catAx>
        <c:axId val="252522048"/>
        <c:scaling>
          <c:orientation val="minMax"/>
        </c:scaling>
        <c:delete val="1"/>
        <c:axPos val="l"/>
        <c:majorTickMark val="none"/>
        <c:minorTickMark val="none"/>
        <c:tickLblPos val="nextTo"/>
        <c:crossAx val="252521656"/>
        <c:crosses val="autoZero"/>
        <c:auto val="1"/>
        <c:lblAlgn val="ctr"/>
        <c:lblOffset val="100"/>
        <c:noMultiLvlLbl val="0"/>
      </c:catAx>
      <c:valAx>
        <c:axId val="252521656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252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LEAD TIME'!$C$27</c:f>
              <c:strCache>
                <c:ptCount val="1"/>
                <c:pt idx="0">
                  <c:v>PROXIMIDADE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'GRÁFICO LEAD TIME'!$C$28:$C$31</c:f>
              <c:strCache>
                <c:ptCount val="4"/>
                <c:pt idx="0">
                  <c:v>Sex 01/11/13</c:v>
                </c:pt>
                <c:pt idx="1">
                  <c:v>Ter 05/11/13</c:v>
                </c:pt>
                <c:pt idx="2">
                  <c:v>Qui 07/11/13</c:v>
                </c:pt>
                <c:pt idx="3">
                  <c:v>Qua 13/11/13</c:v>
                </c:pt>
              </c:strCache>
            </c:strRef>
          </c:cat>
          <c:val>
            <c:numRef>
              <c:f>'GRÁFICO LEAD TIME'!$C$28:$C$31</c:f>
              <c:numCache>
                <c:formatCode>m/d/yyyy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 LEAD TIME'!$K$27</c:f>
              <c:strCache>
                <c:ptCount val="1"/>
                <c:pt idx="0">
                  <c:v>VALOR</c:v>
                </c:pt>
              </c:strCache>
            </c:strRef>
          </c:tx>
          <c:spPr>
            <a:noFill/>
            <a:ln>
              <a:solidFill>
                <a:srgbClr val="FF0000"/>
              </a:solidFill>
              <a:prstDash val="dash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40FD082-B635-4004-99E3-20AB4B6EE2FE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15B4F59-C70B-460C-8DCD-21609495D716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9438B23-B629-4EF1-93B0-A9A8BAA8E978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6BF15E3-76D7-431F-AC30-19D39783365B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downArrow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val>
            <c:numRef>
              <c:f>'GRÁFICO LEAD TIME'!$K$28:$K$31</c:f>
              <c:numCache>
                <c:formatCode>0.0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2.5</c:v>
                </c:pt>
                <c:pt idx="3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'GRÁFICO LEAD TIME'!$D$28:$D$31</c15:f>
                <c15:dlblRangeCache>
                  <c:ptCount val="4"/>
                  <c:pt idx="0">
                    <c:v>Queda de pessoas</c:v>
                  </c:pt>
                  <c:pt idx="1">
                    <c:v>Queda de objetos por desabamento</c:v>
                  </c:pt>
                  <c:pt idx="2">
                    <c:v>Queda de objetos desprendidos</c:v>
                  </c:pt>
                  <c:pt idx="3">
                    <c:v>Soterramento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2522440"/>
        <c:axId val="252520872"/>
      </c:barChart>
      <c:catAx>
        <c:axId val="25252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2520872"/>
        <c:crosses val="autoZero"/>
        <c:auto val="1"/>
        <c:lblAlgn val="ctr"/>
        <c:lblOffset val="100"/>
        <c:noMultiLvlLbl val="0"/>
      </c:catAx>
      <c:valAx>
        <c:axId val="252520872"/>
        <c:scaling>
          <c:orientation val="minMax"/>
        </c:scaling>
        <c:delete val="1"/>
        <c:axPos val="l"/>
        <c:numFmt formatCode="m/d/yyyy" sourceLinked="1"/>
        <c:majorTickMark val="none"/>
        <c:minorTickMark val="none"/>
        <c:tickLblPos val="nextTo"/>
        <c:crossAx val="252522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Percentual de Avanço do Projeto: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 DE VELOCIMETRO'!$G$1</c:f>
              <c:strCache>
                <c:ptCount val="1"/>
                <c:pt idx="0">
                  <c:v>Percentual: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'GRÁFICO DE VELOCIMETRO'!$H$1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524400"/>
        <c:axId val="252524792"/>
      </c:barChart>
      <c:catAx>
        <c:axId val="252524400"/>
        <c:scaling>
          <c:orientation val="minMax"/>
        </c:scaling>
        <c:delete val="1"/>
        <c:axPos val="l"/>
        <c:majorTickMark val="none"/>
        <c:minorTickMark val="none"/>
        <c:tickLblPos val="nextTo"/>
        <c:crossAx val="252524792"/>
        <c:crosses val="autoZero"/>
        <c:auto val="1"/>
        <c:lblAlgn val="ctr"/>
        <c:lblOffset val="100"/>
        <c:noMultiLvlLbl val="0"/>
      </c:catAx>
      <c:valAx>
        <c:axId val="252524792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252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$A$14" fmlaRange="$A$2:$A$11" val="0"/>
</file>

<file path=xl/ctrlProps/ctrlProp10.xml><?xml version="1.0" encoding="utf-8"?>
<formControlPr xmlns="http://schemas.microsoft.com/office/spreadsheetml/2009/9/main" objectType="CheckBox" checked="Checked" fmlaLink="$A$23" lockText="1" noThreeD="1"/>
</file>

<file path=xl/ctrlProps/ctrlProp11.xml><?xml version="1.0" encoding="utf-8"?>
<formControlPr xmlns="http://schemas.microsoft.com/office/spreadsheetml/2009/9/main" objectType="CheckBox" checked="Checked" fmlaLink="$A$24" lockText="1" noThreeD="1"/>
</file>

<file path=xl/ctrlProps/ctrlProp12.xml><?xml version="1.0" encoding="utf-8"?>
<formControlPr xmlns="http://schemas.microsoft.com/office/spreadsheetml/2009/9/main" objectType="Scroll" dx="22" fmlaLink="$A$14" max="9" page="0" val="0"/>
</file>

<file path=xl/ctrlProps/ctrlProp13.xml><?xml version="1.0" encoding="utf-8"?>
<formControlPr xmlns="http://schemas.microsoft.com/office/spreadsheetml/2009/9/main" objectType="Spin" dx="22" fmlaLink="$A$14" max="9" page="10" val="0"/>
</file>

<file path=xl/ctrlProps/ctrlProp14.xml><?xml version="1.0" encoding="utf-8"?>
<formControlPr xmlns="http://schemas.microsoft.com/office/spreadsheetml/2009/9/main" objectType="Radio" firstButton="1" fmlaLink="$A$16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$A$15" lockText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checked="Checked" fmlaLink="$A$15" lockText="1" noThreeD="1"/>
</file>

<file path=xl/ctrlProps/ctrlProp20.xml><?xml version="1.0" encoding="utf-8"?>
<formControlPr xmlns="http://schemas.microsoft.com/office/spreadsheetml/2009/9/main" objectType="Scroll" dx="22" fmlaLink="$A$15" inc="2" max="6" page="2" val="6"/>
</file>

<file path=xl/ctrlProps/ctrlProp21.xml><?xml version="1.0" encoding="utf-8"?>
<formControlPr xmlns="http://schemas.microsoft.com/office/spreadsheetml/2009/9/main" objectType="Scroll" dx="22" fmlaLink="$A$26" max="11" page="2" val="0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checked="Checked" firstButton="1" fmlaLink="'BOTAO OPÇÃO CAIXA GRUPO'!$A$15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Scroll" dx="22" fmlaLink="'CONTROLE DE FORMULÁRIO'!$A$15" inc="2" max="6" page="2" val="6"/>
</file>

<file path=xl/ctrlProps/ctrlProp27.xml><?xml version="1.0" encoding="utf-8"?>
<formControlPr xmlns="http://schemas.microsoft.com/office/spreadsheetml/2009/9/main" objectType="Scroll" dx="22" fmlaLink="'GRÁFICO LEAD TIME'!$A$26" inc="2" max="11" page="2" val="0"/>
</file>

<file path=xl/ctrlProps/ctrlProp28.xml><?xml version="1.0" encoding="utf-8"?>
<formControlPr xmlns="http://schemas.microsoft.com/office/spreadsheetml/2009/9/main" objectType="CheckBox" checked="Checked" fmlaLink="'CAIXA DE SELECAO'!$A$15" lockText="1"/>
</file>

<file path=xl/ctrlProps/ctrlProp29.xml><?xml version="1.0" encoding="utf-8"?>
<formControlPr xmlns="http://schemas.microsoft.com/office/spreadsheetml/2009/9/main" objectType="CheckBox" checked="Checked" fmlaLink="'CAIXA DE SELECAO'!$A$16" lockText="1"/>
</file>

<file path=xl/ctrlProps/ctrlProp3.xml><?xml version="1.0" encoding="utf-8"?>
<formControlPr xmlns="http://schemas.microsoft.com/office/spreadsheetml/2009/9/main" objectType="CheckBox" checked="Checked" fmlaLink="$A$16" lockText="1" noThreeD="1"/>
</file>

<file path=xl/ctrlProps/ctrlProp30.xml><?xml version="1.0" encoding="utf-8"?>
<formControlPr xmlns="http://schemas.microsoft.com/office/spreadsheetml/2009/9/main" objectType="CheckBox" checked="Checked" fmlaLink="'CAIXA DE SELECAO'!$A$17" lockText="1"/>
</file>

<file path=xl/ctrlProps/ctrlProp31.xml><?xml version="1.0" encoding="utf-8"?>
<formControlPr xmlns="http://schemas.microsoft.com/office/spreadsheetml/2009/9/main" objectType="CheckBox" checked="Checked" fmlaLink="'CAIXA DE SELECAO'!$A$18" lockText="1"/>
</file>

<file path=xl/ctrlProps/ctrlProp32.xml><?xml version="1.0" encoding="utf-8"?>
<formControlPr xmlns="http://schemas.microsoft.com/office/spreadsheetml/2009/9/main" objectType="CheckBox" checked="Checked" fmlaLink="'CAIXA DE SELECAO'!$A$19" lockText="1"/>
</file>

<file path=xl/ctrlProps/ctrlProp33.xml><?xml version="1.0" encoding="utf-8"?>
<formControlPr xmlns="http://schemas.microsoft.com/office/spreadsheetml/2009/9/main" objectType="CheckBox" checked="Checked" fmlaLink="'CAIXA DE SELECAO'!$A$20" lockText="1"/>
</file>

<file path=xl/ctrlProps/ctrlProp34.xml><?xml version="1.0" encoding="utf-8"?>
<formControlPr xmlns="http://schemas.microsoft.com/office/spreadsheetml/2009/9/main" objectType="CheckBox" checked="Checked" fmlaLink="'CAIXA DE SELECAO'!$A$21" lockText="1"/>
</file>

<file path=xl/ctrlProps/ctrlProp35.xml><?xml version="1.0" encoding="utf-8"?>
<formControlPr xmlns="http://schemas.microsoft.com/office/spreadsheetml/2009/9/main" objectType="CheckBox" checked="Checked" fmlaLink="'CAIXA DE SELECAO'!$A$22" lockText="1"/>
</file>

<file path=xl/ctrlProps/ctrlProp36.xml><?xml version="1.0" encoding="utf-8"?>
<formControlPr xmlns="http://schemas.microsoft.com/office/spreadsheetml/2009/9/main" objectType="CheckBox" checked="Checked" fmlaLink="'CAIXA DE SELECAO'!$A$23" lockText="1"/>
</file>

<file path=xl/ctrlProps/ctrlProp37.xml><?xml version="1.0" encoding="utf-8"?>
<formControlPr xmlns="http://schemas.microsoft.com/office/spreadsheetml/2009/9/main" objectType="CheckBox" checked="Checked" fmlaLink="'CAIXA DE SELECAO'!$A$24" lockText="1"/>
</file>

<file path=xl/ctrlProps/ctrlProp38.xml><?xml version="1.0" encoding="utf-8"?>
<formControlPr xmlns="http://schemas.microsoft.com/office/spreadsheetml/2009/9/main" objectType="Radio" firstButton="1" fmlaLink="'BOTAO OPÇÃO CAIXA GRUPO'!$A$16" lockText="1"/>
</file>

<file path=xl/ctrlProps/ctrlProp39.xml><?xml version="1.0" encoding="utf-8"?>
<formControlPr xmlns="http://schemas.microsoft.com/office/spreadsheetml/2009/9/main" objectType="Radio" checked="Checked" lockText="1"/>
</file>

<file path=xl/ctrlProps/ctrlProp4.xml><?xml version="1.0" encoding="utf-8"?>
<formControlPr xmlns="http://schemas.microsoft.com/office/spreadsheetml/2009/9/main" objectType="CheckBox" checked="Checked" fmlaLink="$A$17" lockText="1" noThreeD="1"/>
</file>

<file path=xl/ctrlProps/ctrlProp5.xml><?xml version="1.0" encoding="utf-8"?>
<formControlPr xmlns="http://schemas.microsoft.com/office/spreadsheetml/2009/9/main" objectType="CheckBox" checked="Checked" fmlaLink="$A$18" lockText="1" noThreeD="1"/>
</file>

<file path=xl/ctrlProps/ctrlProp6.xml><?xml version="1.0" encoding="utf-8"?>
<formControlPr xmlns="http://schemas.microsoft.com/office/spreadsheetml/2009/9/main" objectType="CheckBox" checked="Checked" fmlaLink="$A$19" lockText="1" noThreeD="1"/>
</file>

<file path=xl/ctrlProps/ctrlProp7.xml><?xml version="1.0" encoding="utf-8"?>
<formControlPr xmlns="http://schemas.microsoft.com/office/spreadsheetml/2009/9/main" objectType="CheckBox" checked="Checked" fmlaLink="$A$20" lockText="1" noThreeD="1"/>
</file>

<file path=xl/ctrlProps/ctrlProp8.xml><?xml version="1.0" encoding="utf-8"?>
<formControlPr xmlns="http://schemas.microsoft.com/office/spreadsheetml/2009/9/main" objectType="CheckBox" checked="Checked" fmlaLink="$A$21" lockText="1" noThreeD="1"/>
</file>

<file path=xl/ctrlProps/ctrlProp9.xml><?xml version="1.0" encoding="utf-8"?>
<formControlPr xmlns="http://schemas.microsoft.com/office/spreadsheetml/2009/9/main" objectType="CheckBox" checked="Checked" fmlaLink="$A$22" lockText="1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180975</xdr:rowOff>
        </xdr:from>
        <xdr:to>
          <xdr:col>1</xdr:col>
          <xdr:colOff>2238375</xdr:colOff>
          <xdr:row>14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171450</xdr:rowOff>
        </xdr:from>
        <xdr:to>
          <xdr:col>1</xdr:col>
          <xdr:colOff>1209675</xdr:colOff>
          <xdr:row>15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Condições gerais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171450</xdr:rowOff>
        </xdr:from>
        <xdr:to>
          <xdr:col>1</xdr:col>
          <xdr:colOff>1209675</xdr:colOff>
          <xdr:row>16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Trabalho no 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171450</xdr:rowOff>
        </xdr:from>
        <xdr:to>
          <xdr:col>1</xdr:col>
          <xdr:colOff>1209675</xdr:colOff>
          <xdr:row>17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Fundação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180975</xdr:rowOff>
        </xdr:from>
        <xdr:to>
          <xdr:col>1</xdr:col>
          <xdr:colOff>1209675</xdr:colOff>
          <xdr:row>18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Estruturas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180975</xdr:rowOff>
        </xdr:from>
        <xdr:to>
          <xdr:col>1</xdr:col>
          <xdr:colOff>1209675</xdr:colOff>
          <xdr:row>19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180975</xdr:rowOff>
        </xdr:from>
        <xdr:to>
          <xdr:col>1</xdr:col>
          <xdr:colOff>2552700</xdr:colOff>
          <xdr:row>20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Acabamentos exteriores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180975</xdr:rowOff>
        </xdr:from>
        <xdr:to>
          <xdr:col>1</xdr:col>
          <xdr:colOff>3324225</xdr:colOff>
          <xdr:row>21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Material Elétrico e Hidráulico e Concretagem Concluída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180975</xdr:rowOff>
        </xdr:from>
        <xdr:to>
          <xdr:col>1</xdr:col>
          <xdr:colOff>2438400</xdr:colOff>
          <xdr:row>22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Acabamentos interiores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180975</xdr:rowOff>
        </xdr:from>
        <xdr:to>
          <xdr:col>1</xdr:col>
          <xdr:colOff>2819400</xdr:colOff>
          <xdr:row>23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Trabalho de preparação da terra e paisagismo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180975</xdr:rowOff>
        </xdr:from>
        <xdr:to>
          <xdr:col>1</xdr:col>
          <xdr:colOff>1209675</xdr:colOff>
          <xdr:row>24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Aceitação final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0</xdr:rowOff>
        </xdr:from>
        <xdr:to>
          <xdr:col>5</xdr:col>
          <xdr:colOff>381000</xdr:colOff>
          <xdr:row>21</xdr:row>
          <xdr:rowOff>114300</xdr:rowOff>
        </xdr:to>
        <xdr:sp macro="" textlink="">
          <xdr:nvSpPr>
            <xdr:cNvPr id="8193" name="Scroll Bar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609600</xdr:colOff>
          <xdr:row>13</xdr:row>
          <xdr:rowOff>104775</xdr:rowOff>
        </xdr:from>
        <xdr:to>
          <xdr:col>6</xdr:col>
          <xdr:colOff>247650</xdr:colOff>
          <xdr:row>20</xdr:row>
          <xdr:rowOff>180975</xdr:rowOff>
        </xdr:to>
        <xdr:sp macro="" textlink="">
          <xdr:nvSpPr>
            <xdr:cNvPr id="8194" name="Spinner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2066925</xdr:colOff>
          <xdr:row>18</xdr:row>
          <xdr:rowOff>85725</xdr:rowOff>
        </xdr:from>
        <xdr:to>
          <xdr:col>1</xdr:col>
          <xdr:colOff>3314700</xdr:colOff>
          <xdr:row>19</xdr:row>
          <xdr:rowOff>133350</xdr:rowOff>
        </xdr:to>
        <xdr:sp macro="" textlink="">
          <xdr:nvSpPr>
            <xdr:cNvPr id="24577" name="Option Button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Reserva de Contingência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2076450</xdr:colOff>
          <xdr:row>20</xdr:row>
          <xdr:rowOff>28575</xdr:rowOff>
        </xdr:from>
        <xdr:to>
          <xdr:col>2</xdr:col>
          <xdr:colOff>581025</xdr:colOff>
          <xdr:row>22</xdr:row>
          <xdr:rowOff>133350</xdr:rowOff>
        </xdr:to>
        <xdr:sp macro="" textlink="">
          <xdr:nvSpPr>
            <xdr:cNvPr id="24578" name="Option Button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Reserva de Contingência e Gerenciamento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1847850</xdr:colOff>
          <xdr:row>16</xdr:row>
          <xdr:rowOff>142875</xdr:rowOff>
        </xdr:from>
        <xdr:to>
          <xdr:col>2</xdr:col>
          <xdr:colOff>790575</xdr:colOff>
          <xdr:row>23</xdr:row>
          <xdr:rowOff>161925</xdr:rowOff>
        </xdr:to>
        <xdr:sp macro="" textlink="">
          <xdr:nvSpPr>
            <xdr:cNvPr id="24579" name="Group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Reservas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16</xdr:row>
          <xdr:rowOff>142875</xdr:rowOff>
        </xdr:from>
        <xdr:to>
          <xdr:col>1</xdr:col>
          <xdr:colOff>1609725</xdr:colOff>
          <xdr:row>23</xdr:row>
          <xdr:rowOff>142875</xdr:rowOff>
        </xdr:to>
        <xdr:sp macro="" textlink="">
          <xdr:nvSpPr>
            <xdr:cNvPr id="24580" name="Group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Fases do Projeto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18</xdr:row>
          <xdr:rowOff>38100</xdr:rowOff>
        </xdr:from>
        <xdr:to>
          <xdr:col>1</xdr:col>
          <xdr:colOff>1171575</xdr:colOff>
          <xdr:row>20</xdr:row>
          <xdr:rowOff>9525</xdr:rowOff>
        </xdr:to>
        <xdr:sp macro="" textlink="">
          <xdr:nvSpPr>
            <xdr:cNvPr id="24581" name="Option Button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Primeira Fase do Projeto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20</xdr:row>
          <xdr:rowOff>133350</xdr:rowOff>
        </xdr:from>
        <xdr:to>
          <xdr:col>1</xdr:col>
          <xdr:colOff>1257300</xdr:colOff>
          <xdr:row>22</xdr:row>
          <xdr:rowOff>0</xdr:rowOff>
        </xdr:to>
        <xdr:sp macro="" textlink="">
          <xdr:nvSpPr>
            <xdr:cNvPr id="24582" name="Option Button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Segunda Fase do Projeto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152400</xdr:rowOff>
    </xdr:from>
    <xdr:to>
      <xdr:col>3</xdr:col>
      <xdr:colOff>19050</xdr:colOff>
      <xdr:row>33</xdr:row>
      <xdr:rowOff>19049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142875</xdr:rowOff>
        </xdr:from>
        <xdr:to>
          <xdr:col>3</xdr:col>
          <xdr:colOff>409575</xdr:colOff>
          <xdr:row>33</xdr:row>
          <xdr:rowOff>0</xdr:rowOff>
        </xdr:to>
        <xdr:sp macro="" textlink="">
          <xdr:nvSpPr>
            <xdr:cNvPr id="12291" name="Scroll Bar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28</xdr:row>
      <xdr:rowOff>47625</xdr:rowOff>
    </xdr:from>
    <xdr:to>
      <xdr:col>8</xdr:col>
      <xdr:colOff>114300</xdr:colOff>
      <xdr:row>35</xdr:row>
      <xdr:rowOff>57150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828675</xdr:colOff>
      <xdr:row>8</xdr:row>
      <xdr:rowOff>161925</xdr:rowOff>
    </xdr:from>
    <xdr:to>
      <xdr:col>8</xdr:col>
      <xdr:colOff>466725</xdr:colOff>
      <xdr:row>21</xdr:row>
      <xdr:rowOff>114300</xdr:rowOff>
    </xdr:to>
    <xdr:grpSp>
      <xdr:nvGrpSpPr>
        <xdr:cNvPr id="18" name="Grupo 17"/>
        <xdr:cNvGrpSpPr/>
      </xdr:nvGrpSpPr>
      <xdr:grpSpPr>
        <a:xfrm>
          <a:off x="4048125" y="1685925"/>
          <a:ext cx="4086225" cy="2428875"/>
          <a:chOff x="3000375" y="1838325"/>
          <a:chExt cx="4572000" cy="2743200"/>
        </a:xfrm>
      </xdr:grpSpPr>
      <xdr:graphicFrame macro="">
        <xdr:nvGraphicFramePr>
          <xdr:cNvPr id="8" name="Gráfico 7"/>
          <xdr:cNvGraphicFramePr/>
        </xdr:nvGraphicFramePr>
        <xdr:xfrm>
          <a:off x="3000375" y="183832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6" name="Gráfico 15"/>
          <xdr:cNvGraphicFramePr/>
        </xdr:nvGraphicFramePr>
        <xdr:xfrm>
          <a:off x="4352927" y="2314575"/>
          <a:ext cx="1857373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</xdr:col>
      <xdr:colOff>914400</xdr:colOff>
      <xdr:row>8</xdr:row>
      <xdr:rowOff>171450</xdr:rowOff>
    </xdr:from>
    <xdr:to>
      <xdr:col>5</xdr:col>
      <xdr:colOff>114300</xdr:colOff>
      <xdr:row>21</xdr:row>
      <xdr:rowOff>38100</xdr:rowOff>
    </xdr:to>
    <xdr:grpSp>
      <xdr:nvGrpSpPr>
        <xdr:cNvPr id="25" name="Grupo 24"/>
        <xdr:cNvGrpSpPr/>
      </xdr:nvGrpSpPr>
      <xdr:grpSpPr>
        <a:xfrm>
          <a:off x="2428875" y="1695450"/>
          <a:ext cx="3514725" cy="2343150"/>
          <a:chOff x="0" y="2933700"/>
          <a:chExt cx="4162425" cy="2495550"/>
        </a:xfrm>
      </xdr:grpSpPr>
      <xdr:graphicFrame macro="">
        <xdr:nvGraphicFramePr>
          <xdr:cNvPr id="20" name="Gráfico 19"/>
          <xdr:cNvGraphicFramePr/>
        </xdr:nvGraphicFramePr>
        <xdr:xfrm>
          <a:off x="0" y="2933700"/>
          <a:ext cx="4162425" cy="2495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23" name="Gráfico 22"/>
          <xdr:cNvGraphicFramePr/>
        </xdr:nvGraphicFramePr>
        <xdr:xfrm>
          <a:off x="1333501" y="3629025"/>
          <a:ext cx="1504950" cy="1123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1</xdr:col>
      <xdr:colOff>1009650</xdr:colOff>
      <xdr:row>17</xdr:row>
      <xdr:rowOff>161924</xdr:rowOff>
    </xdr:from>
    <xdr:to>
      <xdr:col>8</xdr:col>
      <xdr:colOff>123825</xdr:colOff>
      <xdr:row>24</xdr:row>
      <xdr:rowOff>171449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32</xdr:row>
          <xdr:rowOff>104775</xdr:rowOff>
        </xdr:from>
        <xdr:to>
          <xdr:col>10</xdr:col>
          <xdr:colOff>923925</xdr:colOff>
          <xdr:row>46</xdr:row>
          <xdr:rowOff>152400</xdr:rowOff>
        </xdr:to>
        <xdr:sp macro="" textlink="">
          <xdr:nvSpPr>
            <xdr:cNvPr id="36880" name="Scroll Bar 16" hidden="1">
              <a:extLst>
                <a:ext uri="{63B3BB69-23CF-44E3-9099-C40C66FF867C}">
                  <a14:compatExt spid="_x0000_s36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68791</xdr:colOff>
      <xdr:row>33</xdr:row>
      <xdr:rowOff>158750</xdr:rowOff>
    </xdr:from>
    <xdr:to>
      <xdr:col>8</xdr:col>
      <xdr:colOff>386291</xdr:colOff>
      <xdr:row>49</xdr:row>
      <xdr:rowOff>11640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171450</xdr:rowOff>
    </xdr:from>
    <xdr:to>
      <xdr:col>8</xdr:col>
      <xdr:colOff>76200</xdr:colOff>
      <xdr:row>13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25</xdr:row>
      <xdr:rowOff>0</xdr:rowOff>
    </xdr:from>
    <xdr:to>
      <xdr:col>16</xdr:col>
      <xdr:colOff>0</xdr:colOff>
      <xdr:row>48</xdr:row>
      <xdr:rowOff>150000</xdr:rowOff>
    </xdr:to>
    <xdr:grpSp>
      <xdr:nvGrpSpPr>
        <xdr:cNvPr id="3" name="Grupo 2"/>
        <xdr:cNvGrpSpPr/>
      </xdr:nvGrpSpPr>
      <xdr:grpSpPr>
        <a:xfrm>
          <a:off x="7034742" y="5429250"/>
          <a:ext cx="6236758" cy="4954833"/>
          <a:chOff x="3000375" y="1838325"/>
          <a:chExt cx="4572000" cy="2743200"/>
        </a:xfrm>
      </xdr:grpSpPr>
      <xdr:graphicFrame macro="">
        <xdr:nvGraphicFramePr>
          <xdr:cNvPr id="4" name="Gráfico 3"/>
          <xdr:cNvGraphicFramePr/>
        </xdr:nvGraphicFramePr>
        <xdr:xfrm>
          <a:off x="3000375" y="183832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áfico 4"/>
          <xdr:cNvGraphicFramePr/>
        </xdr:nvGraphicFramePr>
        <xdr:xfrm>
          <a:off x="4352927" y="2314575"/>
          <a:ext cx="1857373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0</xdr:col>
      <xdr:colOff>0</xdr:colOff>
      <xdr:row>25</xdr:row>
      <xdr:rowOff>9525</xdr:rowOff>
    </xdr:from>
    <xdr:to>
      <xdr:col>9</xdr:col>
      <xdr:colOff>273600</xdr:colOff>
      <xdr:row>48</xdr:row>
      <xdr:rowOff>159525</xdr:rowOff>
    </xdr:to>
    <xdr:grpSp>
      <xdr:nvGrpSpPr>
        <xdr:cNvPr id="6" name="Grupo 5"/>
        <xdr:cNvGrpSpPr/>
      </xdr:nvGrpSpPr>
      <xdr:grpSpPr>
        <a:xfrm>
          <a:off x="0" y="5438775"/>
          <a:ext cx="8010017" cy="4954833"/>
          <a:chOff x="0" y="2933700"/>
          <a:chExt cx="4162425" cy="2495550"/>
        </a:xfrm>
      </xdr:grpSpPr>
      <xdr:graphicFrame macro="">
        <xdr:nvGraphicFramePr>
          <xdr:cNvPr id="7" name="Gráfico 6"/>
          <xdr:cNvGraphicFramePr/>
        </xdr:nvGraphicFramePr>
        <xdr:xfrm>
          <a:off x="0" y="2933700"/>
          <a:ext cx="4162425" cy="2495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áfico 7"/>
          <xdr:cNvGraphicFramePr/>
        </xdr:nvGraphicFramePr>
        <xdr:xfrm>
          <a:off x="1333501" y="3629025"/>
          <a:ext cx="1504950" cy="1123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8</xdr:col>
      <xdr:colOff>247650</xdr:colOff>
      <xdr:row>1</xdr:row>
      <xdr:rowOff>28575</xdr:rowOff>
    </xdr:from>
    <xdr:to>
      <xdr:col>14</xdr:col>
      <xdr:colOff>895350</xdr:colOff>
      <xdr:row>13</xdr:row>
      <xdr:rowOff>104774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44</xdr:row>
          <xdr:rowOff>142875</xdr:rowOff>
        </xdr:from>
        <xdr:to>
          <xdr:col>6</xdr:col>
          <xdr:colOff>809625</xdr:colOff>
          <xdr:row>51</xdr:row>
          <xdr:rowOff>85726</xdr:rowOff>
        </xdr:to>
        <xdr:sp macro="" textlink="">
          <xdr:nvSpPr>
            <xdr:cNvPr id="49155" name="Group Box 3" hidden="1">
              <a:extLst>
                <a:ext uri="{63B3BB69-23CF-44E3-9099-C40C66FF867C}">
                  <a14:compatExt spid="_x0000_s49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Reservas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44</xdr:row>
          <xdr:rowOff>142875</xdr:rowOff>
        </xdr:from>
        <xdr:to>
          <xdr:col>3</xdr:col>
          <xdr:colOff>695325</xdr:colOff>
          <xdr:row>51</xdr:row>
          <xdr:rowOff>66676</xdr:rowOff>
        </xdr:to>
        <xdr:sp macro="" textlink="">
          <xdr:nvSpPr>
            <xdr:cNvPr id="49156" name="Group Box 4" hidden="1">
              <a:extLst>
                <a:ext uri="{63B3BB69-23CF-44E3-9099-C40C66FF867C}">
                  <a14:compatExt spid="_x0000_s49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Fases do Projeto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57150</xdr:rowOff>
        </xdr:from>
        <xdr:to>
          <xdr:col>3</xdr:col>
          <xdr:colOff>333375</xdr:colOff>
          <xdr:row>47</xdr:row>
          <xdr:rowOff>209551</xdr:rowOff>
        </xdr:to>
        <xdr:sp macro="" textlink="">
          <xdr:nvSpPr>
            <xdr:cNvPr id="49157" name="Option Button 5" hidden="1">
              <a:extLst>
                <a:ext uri="{63B3BB69-23CF-44E3-9099-C40C66FF867C}">
                  <a14:compatExt spid="_x0000_s49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Primeira Fase do Projeto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48</xdr:row>
          <xdr:rowOff>123825</xdr:rowOff>
        </xdr:from>
        <xdr:to>
          <xdr:col>3</xdr:col>
          <xdr:colOff>419100</xdr:colOff>
          <xdr:row>49</xdr:row>
          <xdr:rowOff>95250</xdr:rowOff>
        </xdr:to>
        <xdr:sp macro="" textlink="">
          <xdr:nvSpPr>
            <xdr:cNvPr id="49158" name="Option Button 6" hidden="1">
              <a:extLst>
                <a:ext uri="{63B3BB69-23CF-44E3-9099-C40C66FF867C}">
                  <a14:compatExt spid="_x0000_s49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Segunda Fase do Projeto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923925</xdr:colOff>
          <xdr:row>1</xdr:row>
          <xdr:rowOff>19050</xdr:rowOff>
        </xdr:from>
        <xdr:to>
          <xdr:col>14</xdr:col>
          <xdr:colOff>1304925</xdr:colOff>
          <xdr:row>13</xdr:row>
          <xdr:rowOff>104775</xdr:rowOff>
        </xdr:to>
        <xdr:sp macro="" textlink="">
          <xdr:nvSpPr>
            <xdr:cNvPr id="49160" name="Scroll Bar 8" hidden="1">
              <a:extLst>
                <a:ext uri="{63B3BB69-23CF-44E3-9099-C40C66FF867C}">
                  <a14:compatExt spid="_x0000_s49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76200</xdr:colOff>
      <xdr:row>56</xdr:row>
      <xdr:rowOff>66675</xdr:rowOff>
    </xdr:from>
    <xdr:to>
      <xdr:col>8</xdr:col>
      <xdr:colOff>809625</xdr:colOff>
      <xdr:row>75</xdr:row>
      <xdr:rowOff>38100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56</xdr:row>
          <xdr:rowOff>66675</xdr:rowOff>
        </xdr:from>
        <xdr:to>
          <xdr:col>9</xdr:col>
          <xdr:colOff>447675</xdr:colOff>
          <xdr:row>75</xdr:row>
          <xdr:rowOff>47626</xdr:rowOff>
        </xdr:to>
        <xdr:sp macro="" textlink="">
          <xdr:nvSpPr>
            <xdr:cNvPr id="49167" name="Scroll Bar 15" hidden="1">
              <a:extLst>
                <a:ext uri="{63B3BB69-23CF-44E3-9099-C40C66FF867C}">
                  <a14:compatExt spid="_x0000_s49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60</xdr:row>
          <xdr:rowOff>161925</xdr:rowOff>
        </xdr:from>
        <xdr:to>
          <xdr:col>11</xdr:col>
          <xdr:colOff>504825</xdr:colOff>
          <xdr:row>62</xdr:row>
          <xdr:rowOff>0</xdr:rowOff>
        </xdr:to>
        <xdr:sp macro="" textlink="">
          <xdr:nvSpPr>
            <xdr:cNvPr id="49179" name="Check Box 27" hidden="1">
              <a:extLst>
                <a:ext uri="{63B3BB69-23CF-44E3-9099-C40C66FF867C}">
                  <a14:compatExt spid="_x0000_s49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Condições gerais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61</xdr:row>
          <xdr:rowOff>161925</xdr:rowOff>
        </xdr:from>
        <xdr:to>
          <xdr:col>11</xdr:col>
          <xdr:colOff>504825</xdr:colOff>
          <xdr:row>63</xdr:row>
          <xdr:rowOff>0</xdr:rowOff>
        </xdr:to>
        <xdr:sp macro="" textlink="">
          <xdr:nvSpPr>
            <xdr:cNvPr id="49180" name="Check Box 28" hidden="1">
              <a:extLst>
                <a:ext uri="{63B3BB69-23CF-44E3-9099-C40C66FF867C}">
                  <a14:compatExt spid="_x0000_s49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Trabalho no local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62</xdr:row>
          <xdr:rowOff>161925</xdr:rowOff>
        </xdr:from>
        <xdr:to>
          <xdr:col>11</xdr:col>
          <xdr:colOff>504825</xdr:colOff>
          <xdr:row>64</xdr:row>
          <xdr:rowOff>0</xdr:rowOff>
        </xdr:to>
        <xdr:sp macro="" textlink="">
          <xdr:nvSpPr>
            <xdr:cNvPr id="49181" name="Check Box 29" hidden="1">
              <a:extLst>
                <a:ext uri="{63B3BB69-23CF-44E3-9099-C40C66FF867C}">
                  <a14:compatExt spid="_x0000_s49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Fundação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63</xdr:row>
          <xdr:rowOff>171450</xdr:rowOff>
        </xdr:from>
        <xdr:to>
          <xdr:col>11</xdr:col>
          <xdr:colOff>504825</xdr:colOff>
          <xdr:row>65</xdr:row>
          <xdr:rowOff>9525</xdr:rowOff>
        </xdr:to>
        <xdr:sp macro="" textlink="">
          <xdr:nvSpPr>
            <xdr:cNvPr id="49182" name="Check Box 30" hidden="1">
              <a:extLst>
                <a:ext uri="{63B3BB69-23CF-44E3-9099-C40C66FF867C}">
                  <a14:compatExt spid="_x0000_s49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Estruturas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64</xdr:row>
          <xdr:rowOff>171450</xdr:rowOff>
        </xdr:from>
        <xdr:to>
          <xdr:col>11</xdr:col>
          <xdr:colOff>504825</xdr:colOff>
          <xdr:row>66</xdr:row>
          <xdr:rowOff>9525</xdr:rowOff>
        </xdr:to>
        <xdr:sp macro="" textlink="">
          <xdr:nvSpPr>
            <xdr:cNvPr id="49183" name="Check Box 31" hidden="1">
              <a:extLst>
                <a:ext uri="{63B3BB69-23CF-44E3-9099-C40C66FF867C}">
                  <a14:compatExt spid="_x0000_s49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Secar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65</xdr:row>
          <xdr:rowOff>171450</xdr:rowOff>
        </xdr:from>
        <xdr:to>
          <xdr:col>13</xdr:col>
          <xdr:colOff>352425</xdr:colOff>
          <xdr:row>67</xdr:row>
          <xdr:rowOff>9525</xdr:rowOff>
        </xdr:to>
        <xdr:sp macro="" textlink="">
          <xdr:nvSpPr>
            <xdr:cNvPr id="49184" name="Check Box 32" hidden="1">
              <a:extLst>
                <a:ext uri="{63B3BB69-23CF-44E3-9099-C40C66FF867C}">
                  <a14:compatExt spid="_x0000_s49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Acabamentos exteriores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66</xdr:row>
          <xdr:rowOff>161925</xdr:rowOff>
        </xdr:from>
        <xdr:to>
          <xdr:col>13</xdr:col>
          <xdr:colOff>638175</xdr:colOff>
          <xdr:row>68</xdr:row>
          <xdr:rowOff>9525</xdr:rowOff>
        </xdr:to>
        <xdr:sp macro="" textlink="">
          <xdr:nvSpPr>
            <xdr:cNvPr id="49185" name="Check Box 33" hidden="1">
              <a:extLst>
                <a:ext uri="{63B3BB69-23CF-44E3-9099-C40C66FF867C}">
                  <a14:compatExt spid="_x0000_s49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Material Elétrico e Hidráulico e Concretagem Concluída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67</xdr:row>
          <xdr:rowOff>171450</xdr:rowOff>
        </xdr:from>
        <xdr:to>
          <xdr:col>13</xdr:col>
          <xdr:colOff>238125</xdr:colOff>
          <xdr:row>69</xdr:row>
          <xdr:rowOff>9525</xdr:rowOff>
        </xdr:to>
        <xdr:sp macro="" textlink="">
          <xdr:nvSpPr>
            <xdr:cNvPr id="49186" name="Check Box 34" hidden="1">
              <a:extLst>
                <a:ext uri="{63B3BB69-23CF-44E3-9099-C40C66FF867C}">
                  <a14:compatExt spid="_x0000_s49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Acabamentos interiores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68</xdr:row>
          <xdr:rowOff>171450</xdr:rowOff>
        </xdr:from>
        <xdr:to>
          <xdr:col>13</xdr:col>
          <xdr:colOff>619125</xdr:colOff>
          <xdr:row>70</xdr:row>
          <xdr:rowOff>9525</xdr:rowOff>
        </xdr:to>
        <xdr:sp macro="" textlink="">
          <xdr:nvSpPr>
            <xdr:cNvPr id="49187" name="Check Box 35" hidden="1">
              <a:extLst>
                <a:ext uri="{63B3BB69-23CF-44E3-9099-C40C66FF867C}">
                  <a14:compatExt spid="_x0000_s49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Trabalho de preparação da terra e paisagismo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69</xdr:row>
          <xdr:rowOff>171450</xdr:rowOff>
        </xdr:from>
        <xdr:to>
          <xdr:col>11</xdr:col>
          <xdr:colOff>504825</xdr:colOff>
          <xdr:row>71</xdr:row>
          <xdr:rowOff>9525</xdr:rowOff>
        </xdr:to>
        <xdr:sp macro="" textlink="">
          <xdr:nvSpPr>
            <xdr:cNvPr id="49188" name="Check Box 36" hidden="1">
              <a:extLst>
                <a:ext uri="{63B3BB69-23CF-44E3-9099-C40C66FF867C}">
                  <a14:compatExt spid="_x0000_s49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Aceitação final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333374</xdr:colOff>
      <xdr:row>1</xdr:row>
      <xdr:rowOff>38100</xdr:rowOff>
    </xdr:from>
    <xdr:to>
      <xdr:col>4</xdr:col>
      <xdr:colOff>472919</xdr:colOff>
      <xdr:row>3</xdr:row>
      <xdr:rowOff>161925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4" y="228600"/>
          <a:ext cx="2918728" cy="866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46</xdr:row>
          <xdr:rowOff>114300</xdr:rowOff>
        </xdr:from>
        <xdr:to>
          <xdr:col>6</xdr:col>
          <xdr:colOff>571500</xdr:colOff>
          <xdr:row>47</xdr:row>
          <xdr:rowOff>219076</xdr:rowOff>
        </xdr:to>
        <xdr:sp macro="" textlink="">
          <xdr:nvSpPr>
            <xdr:cNvPr id="49195" name="Option Button 43" hidden="1">
              <a:extLst>
                <a:ext uri="{63B3BB69-23CF-44E3-9099-C40C66FF867C}">
                  <a14:compatExt spid="_x0000_s49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Reserva de Contingência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47</xdr:row>
          <xdr:rowOff>238125</xdr:rowOff>
        </xdr:from>
        <xdr:to>
          <xdr:col>6</xdr:col>
          <xdr:colOff>733425</xdr:colOff>
          <xdr:row>50</xdr:row>
          <xdr:rowOff>76200</xdr:rowOff>
        </xdr:to>
        <xdr:sp macro="" textlink="">
          <xdr:nvSpPr>
            <xdr:cNvPr id="49196" name="Option Button 44" hidden="1">
              <a:extLst>
                <a:ext uri="{63B3BB69-23CF-44E3-9099-C40C66FF867C}">
                  <a14:compatExt spid="_x0000_s49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Reserva de Contingência e Gerenciamento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ctrlProp" Target="../ctrlProps/ctrlProp14.xml"/><Relationship Id="rId7" Type="http://schemas.openxmlformats.org/officeDocument/2006/relationships/ctrlProp" Target="../ctrlProps/ctrlProp18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0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ctrlProp" Target="../ctrlProps/ctrlProp22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" Type="http://schemas.openxmlformats.org/officeDocument/2006/relationships/vmlDrawing" Target="../drawings/vmlDrawing9.v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S110"/>
  <sheetViews>
    <sheetView zoomScaleNormal="100" workbookViewId="0">
      <selection activeCell="L35" sqref="L35"/>
    </sheetView>
  </sheetViews>
  <sheetFormatPr defaultRowHeight="15" x14ac:dyDescent="0.25"/>
  <cols>
    <col min="1" max="1" width="85.7109375" style="3" bestFit="1" customWidth="1"/>
    <col min="2" max="2" width="10.28515625" style="3" bestFit="1" customWidth="1"/>
    <col min="3" max="4" width="13.5703125" style="3" bestFit="1" customWidth="1"/>
    <col min="5" max="5" width="10.28515625" style="3" bestFit="1" customWidth="1"/>
    <col min="6" max="6" width="17.7109375" style="3" bestFit="1" customWidth="1"/>
    <col min="7" max="7" width="11.5703125" style="3" bestFit="1" customWidth="1"/>
    <col min="8" max="8" width="14.5703125" style="3" bestFit="1" customWidth="1"/>
    <col min="9" max="9" width="20.140625" style="3" bestFit="1" customWidth="1"/>
    <col min="10" max="10" width="10.5703125" style="3" bestFit="1" customWidth="1"/>
    <col min="11" max="11" width="16.42578125" style="3" bestFit="1" customWidth="1"/>
    <col min="12" max="12" width="19.5703125" style="3" bestFit="1" customWidth="1"/>
    <col min="13" max="15" width="9.140625" style="3"/>
    <col min="16" max="16" width="85.7109375" style="3" bestFit="1" customWidth="1"/>
    <col min="17" max="17" width="9.42578125" style="3" bestFit="1" customWidth="1"/>
    <col min="18" max="18" width="11" style="3" bestFit="1" customWidth="1"/>
    <col min="19" max="19" width="10" style="3" bestFit="1" customWidth="1"/>
    <col min="20" max="16384" width="9.140625" style="3"/>
  </cols>
  <sheetData>
    <row r="1" spans="1:19" ht="1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9" ht="15" customHeight="1" x14ac:dyDescent="0.25">
      <c r="A2" s="4" t="s">
        <v>12</v>
      </c>
      <c r="B2" s="5" t="s">
        <v>13</v>
      </c>
      <c r="C2" s="5" t="s">
        <v>14</v>
      </c>
      <c r="D2" s="5" t="s">
        <v>15</v>
      </c>
      <c r="E2" s="6">
        <v>0.11</v>
      </c>
      <c r="F2" s="7">
        <v>79226.67</v>
      </c>
      <c r="G2" s="8">
        <v>4026.67</v>
      </c>
      <c r="H2" s="7">
        <v>800</v>
      </c>
      <c r="I2" s="4" t="s">
        <v>16</v>
      </c>
      <c r="J2" s="5" t="s">
        <v>17</v>
      </c>
      <c r="K2" s="4" t="s">
        <v>18</v>
      </c>
      <c r="L2" s="9"/>
    </row>
    <row r="3" spans="1:19" ht="15" customHeight="1" x14ac:dyDescent="0.25">
      <c r="A3" s="10" t="s">
        <v>19</v>
      </c>
      <c r="B3" s="11" t="s">
        <v>20</v>
      </c>
      <c r="C3" s="11" t="s">
        <v>14</v>
      </c>
      <c r="D3" s="11" t="s">
        <v>21</v>
      </c>
      <c r="E3" s="12">
        <v>1</v>
      </c>
      <c r="F3" s="13">
        <v>1626.67</v>
      </c>
      <c r="G3" s="14">
        <v>1626.67</v>
      </c>
      <c r="H3" s="13">
        <v>0</v>
      </c>
      <c r="I3" s="10" t="s">
        <v>22</v>
      </c>
      <c r="J3" s="11" t="s">
        <v>22</v>
      </c>
      <c r="K3" s="10" t="s">
        <v>23</v>
      </c>
      <c r="L3" s="15"/>
    </row>
    <row r="4" spans="1:19" ht="15" customHeight="1" x14ac:dyDescent="0.25">
      <c r="A4" s="16" t="s">
        <v>24</v>
      </c>
      <c r="B4" s="17" t="s">
        <v>25</v>
      </c>
      <c r="C4" s="17" t="s">
        <v>14</v>
      </c>
      <c r="D4" s="17" t="s">
        <v>26</v>
      </c>
      <c r="E4" s="18">
        <v>1</v>
      </c>
      <c r="F4" s="19">
        <v>1026.67</v>
      </c>
      <c r="G4" s="20">
        <v>1026.67</v>
      </c>
      <c r="H4" s="19">
        <v>0</v>
      </c>
      <c r="I4" s="16" t="s">
        <v>27</v>
      </c>
      <c r="J4" s="17" t="s">
        <v>27</v>
      </c>
      <c r="K4" s="16" t="s">
        <v>23</v>
      </c>
      <c r="L4" s="21">
        <v>1</v>
      </c>
    </row>
    <row r="5" spans="1:19" ht="15" customHeight="1" x14ac:dyDescent="0.25">
      <c r="A5" s="16" t="s">
        <v>28</v>
      </c>
      <c r="B5" s="17" t="s">
        <v>29</v>
      </c>
      <c r="C5" s="17" t="s">
        <v>21</v>
      </c>
      <c r="D5" s="17" t="s">
        <v>21</v>
      </c>
      <c r="E5" s="18">
        <v>1</v>
      </c>
      <c r="F5" s="19">
        <v>600</v>
      </c>
      <c r="G5" s="20">
        <v>600</v>
      </c>
      <c r="H5" s="19">
        <v>0</v>
      </c>
      <c r="I5" s="16" t="s">
        <v>30</v>
      </c>
      <c r="J5" s="17" t="s">
        <v>30</v>
      </c>
      <c r="K5" s="16" t="s">
        <v>23</v>
      </c>
      <c r="L5" s="21">
        <v>1</v>
      </c>
    </row>
    <row r="6" spans="1:19" ht="15" customHeight="1" x14ac:dyDescent="0.25">
      <c r="A6" s="10" t="s">
        <v>31</v>
      </c>
      <c r="B6" s="11" t="s">
        <v>32</v>
      </c>
      <c r="C6" s="11" t="s">
        <v>21</v>
      </c>
      <c r="D6" s="11" t="s">
        <v>21</v>
      </c>
      <c r="E6" s="12">
        <v>1</v>
      </c>
      <c r="F6" s="13">
        <v>0</v>
      </c>
      <c r="G6" s="14">
        <v>0</v>
      </c>
      <c r="H6" s="13">
        <v>0</v>
      </c>
      <c r="I6" s="10" t="s">
        <v>23</v>
      </c>
      <c r="J6" s="11" t="s">
        <v>23</v>
      </c>
      <c r="K6" s="10" t="s">
        <v>23</v>
      </c>
      <c r="L6" s="15"/>
    </row>
    <row r="7" spans="1:19" ht="15" customHeight="1" x14ac:dyDescent="0.25">
      <c r="A7" s="16" t="s">
        <v>33</v>
      </c>
      <c r="B7" s="17" t="s">
        <v>32</v>
      </c>
      <c r="C7" s="17" t="s">
        <v>21</v>
      </c>
      <c r="D7" s="17" t="s">
        <v>21</v>
      </c>
      <c r="E7" s="18">
        <v>1</v>
      </c>
      <c r="F7" s="19">
        <v>0</v>
      </c>
      <c r="G7" s="20">
        <v>0</v>
      </c>
      <c r="H7" s="19">
        <v>0</v>
      </c>
      <c r="I7" s="16" t="s">
        <v>23</v>
      </c>
      <c r="J7" s="17" t="s">
        <v>23</v>
      </c>
      <c r="K7" s="16" t="s">
        <v>23</v>
      </c>
      <c r="L7" s="21">
        <v>1</v>
      </c>
    </row>
    <row r="8" spans="1:19" ht="15" customHeight="1" x14ac:dyDescent="0.25">
      <c r="A8" s="16" t="s">
        <v>34</v>
      </c>
      <c r="B8" s="17" t="s">
        <v>32</v>
      </c>
      <c r="C8" s="17" t="s">
        <v>21</v>
      </c>
      <c r="D8" s="17" t="s">
        <v>21</v>
      </c>
      <c r="E8" s="18">
        <v>1</v>
      </c>
      <c r="F8" s="19">
        <v>0</v>
      </c>
      <c r="G8" s="20">
        <v>0</v>
      </c>
      <c r="H8" s="19">
        <v>0</v>
      </c>
      <c r="I8" s="16" t="s">
        <v>23</v>
      </c>
      <c r="J8" s="17" t="s">
        <v>23</v>
      </c>
      <c r="K8" s="16" t="s">
        <v>23</v>
      </c>
      <c r="L8" s="21">
        <v>1</v>
      </c>
    </row>
    <row r="9" spans="1:19" ht="15" customHeight="1" x14ac:dyDescent="0.25">
      <c r="A9" s="16" t="s">
        <v>35</v>
      </c>
      <c r="B9" s="17" t="s">
        <v>32</v>
      </c>
      <c r="C9" s="17" t="s">
        <v>21</v>
      </c>
      <c r="D9" s="17" t="s">
        <v>21</v>
      </c>
      <c r="E9" s="18">
        <v>1</v>
      </c>
      <c r="F9" s="19">
        <v>0</v>
      </c>
      <c r="G9" s="20">
        <v>0</v>
      </c>
      <c r="H9" s="19">
        <v>0</v>
      </c>
      <c r="I9" s="16" t="s">
        <v>23</v>
      </c>
      <c r="J9" s="17" t="s">
        <v>23</v>
      </c>
      <c r="K9" s="16" t="s">
        <v>23</v>
      </c>
      <c r="L9" s="21">
        <v>1</v>
      </c>
    </row>
    <row r="10" spans="1:19" ht="15" customHeight="1" x14ac:dyDescent="0.25">
      <c r="A10" s="16" t="s">
        <v>36</v>
      </c>
      <c r="B10" s="17" t="s">
        <v>32</v>
      </c>
      <c r="C10" s="17" t="s">
        <v>21</v>
      </c>
      <c r="D10" s="17" t="s">
        <v>21</v>
      </c>
      <c r="E10" s="18">
        <v>1</v>
      </c>
      <c r="F10" s="19">
        <v>0</v>
      </c>
      <c r="G10" s="20">
        <v>0</v>
      </c>
      <c r="H10" s="19">
        <v>0</v>
      </c>
      <c r="I10" s="16" t="s">
        <v>23</v>
      </c>
      <c r="J10" s="17" t="s">
        <v>23</v>
      </c>
      <c r="K10" s="16" t="s">
        <v>23</v>
      </c>
      <c r="L10" s="21">
        <v>1</v>
      </c>
    </row>
    <row r="11" spans="1:19" ht="15" customHeight="1" x14ac:dyDescent="0.25">
      <c r="A11" s="16" t="s">
        <v>37</v>
      </c>
      <c r="B11" s="17" t="s">
        <v>32</v>
      </c>
      <c r="C11" s="17" t="s">
        <v>21</v>
      </c>
      <c r="D11" s="17" t="s">
        <v>21</v>
      </c>
      <c r="E11" s="18">
        <v>1</v>
      </c>
      <c r="F11" s="19">
        <v>0</v>
      </c>
      <c r="G11" s="20">
        <v>0</v>
      </c>
      <c r="H11" s="19">
        <v>0</v>
      </c>
      <c r="I11" s="16" t="s">
        <v>23</v>
      </c>
      <c r="J11" s="17" t="s">
        <v>23</v>
      </c>
      <c r="K11" s="16" t="s">
        <v>23</v>
      </c>
      <c r="L11" s="21">
        <v>1</v>
      </c>
      <c r="P11" s="1" t="s">
        <v>0</v>
      </c>
      <c r="Q11" s="1" t="s">
        <v>4</v>
      </c>
      <c r="R11" s="1" t="s">
        <v>6</v>
      </c>
      <c r="S11" s="1" t="s">
        <v>9</v>
      </c>
    </row>
    <row r="12" spans="1:19" ht="15" customHeight="1" x14ac:dyDescent="0.25">
      <c r="A12" s="16" t="s">
        <v>38</v>
      </c>
      <c r="B12" s="17" t="s">
        <v>32</v>
      </c>
      <c r="C12" s="17" t="s">
        <v>21</v>
      </c>
      <c r="D12" s="17" t="s">
        <v>21</v>
      </c>
      <c r="E12" s="18">
        <v>1</v>
      </c>
      <c r="F12" s="19">
        <v>0</v>
      </c>
      <c r="G12" s="20">
        <v>0</v>
      </c>
      <c r="H12" s="19">
        <v>0</v>
      </c>
      <c r="I12" s="16" t="s">
        <v>23</v>
      </c>
      <c r="J12" s="17" t="s">
        <v>23</v>
      </c>
      <c r="K12" s="16" t="s">
        <v>23</v>
      </c>
      <c r="L12" s="21">
        <v>1</v>
      </c>
      <c r="P12" s="4" t="s">
        <v>12</v>
      </c>
      <c r="Q12" s="6">
        <v>0.11</v>
      </c>
      <c r="R12" s="8">
        <v>4026.67</v>
      </c>
      <c r="S12" s="5" t="s">
        <v>17</v>
      </c>
    </row>
    <row r="13" spans="1:19" ht="15" customHeight="1" x14ac:dyDescent="0.25">
      <c r="A13" s="10" t="s">
        <v>39</v>
      </c>
      <c r="B13" s="11" t="s">
        <v>40</v>
      </c>
      <c r="C13" s="11" t="s">
        <v>41</v>
      </c>
      <c r="D13" s="11" t="s">
        <v>42</v>
      </c>
      <c r="E13" s="12">
        <v>1</v>
      </c>
      <c r="F13" s="13">
        <v>1600</v>
      </c>
      <c r="G13" s="14">
        <v>2400</v>
      </c>
      <c r="H13" s="13">
        <v>800</v>
      </c>
      <c r="I13" s="10" t="s">
        <v>43</v>
      </c>
      <c r="J13" s="11" t="s">
        <v>44</v>
      </c>
      <c r="K13" s="10" t="s">
        <v>18</v>
      </c>
      <c r="L13" s="15"/>
      <c r="P13" s="10" t="s">
        <v>19</v>
      </c>
      <c r="Q13" s="12">
        <v>1</v>
      </c>
      <c r="R13" s="14">
        <v>1626.67</v>
      </c>
      <c r="S13" s="11" t="s">
        <v>22</v>
      </c>
    </row>
    <row r="14" spans="1:19" ht="15" customHeight="1" x14ac:dyDescent="0.25">
      <c r="A14" s="16" t="s">
        <v>45</v>
      </c>
      <c r="B14" s="17" t="s">
        <v>29</v>
      </c>
      <c r="C14" s="17" t="s">
        <v>41</v>
      </c>
      <c r="D14" s="17" t="s">
        <v>41</v>
      </c>
      <c r="E14" s="18">
        <v>1</v>
      </c>
      <c r="F14" s="19">
        <v>400</v>
      </c>
      <c r="G14" s="20">
        <v>400</v>
      </c>
      <c r="H14" s="19">
        <v>0</v>
      </c>
      <c r="I14" s="16" t="s">
        <v>18</v>
      </c>
      <c r="J14" s="17" t="s">
        <v>18</v>
      </c>
      <c r="K14" s="16" t="s">
        <v>23</v>
      </c>
      <c r="L14" s="21">
        <v>1</v>
      </c>
      <c r="P14" s="10" t="s">
        <v>39</v>
      </c>
      <c r="Q14" s="12">
        <v>1</v>
      </c>
      <c r="R14" s="14">
        <v>2400</v>
      </c>
      <c r="S14" s="11" t="s">
        <v>44</v>
      </c>
    </row>
    <row r="15" spans="1:19" ht="15" customHeight="1" x14ac:dyDescent="0.25">
      <c r="A15" s="16" t="s">
        <v>46</v>
      </c>
      <c r="B15" s="17" t="s">
        <v>29</v>
      </c>
      <c r="C15" s="17" t="s">
        <v>47</v>
      </c>
      <c r="D15" s="17" t="s">
        <v>47</v>
      </c>
      <c r="E15" s="18">
        <v>1</v>
      </c>
      <c r="F15" s="19">
        <v>400</v>
      </c>
      <c r="G15" s="20">
        <v>800</v>
      </c>
      <c r="H15" s="19">
        <v>400</v>
      </c>
      <c r="I15" s="16" t="s">
        <v>18</v>
      </c>
      <c r="J15" s="17" t="s">
        <v>18</v>
      </c>
      <c r="K15" s="16" t="s">
        <v>23</v>
      </c>
      <c r="L15" s="21">
        <v>1</v>
      </c>
      <c r="P15" s="10" t="s">
        <v>48</v>
      </c>
      <c r="Q15" s="12">
        <v>0</v>
      </c>
      <c r="R15" s="14">
        <v>0</v>
      </c>
      <c r="S15" s="11" t="s">
        <v>23</v>
      </c>
    </row>
    <row r="16" spans="1:19" ht="15" customHeight="1" x14ac:dyDescent="0.25">
      <c r="A16" s="16" t="s">
        <v>49</v>
      </c>
      <c r="B16" s="17" t="s">
        <v>50</v>
      </c>
      <c r="C16" s="17" t="s">
        <v>51</v>
      </c>
      <c r="D16" s="17" t="s">
        <v>42</v>
      </c>
      <c r="E16" s="18">
        <v>1</v>
      </c>
      <c r="F16" s="19">
        <v>800</v>
      </c>
      <c r="G16" s="20">
        <v>1200</v>
      </c>
      <c r="H16" s="19">
        <v>400</v>
      </c>
      <c r="I16" s="16" t="s">
        <v>52</v>
      </c>
      <c r="J16" s="17" t="s">
        <v>53</v>
      </c>
      <c r="K16" s="16" t="s">
        <v>18</v>
      </c>
      <c r="L16" s="21">
        <v>1</v>
      </c>
      <c r="P16" s="10" t="s">
        <v>54</v>
      </c>
      <c r="Q16" s="12">
        <v>0</v>
      </c>
      <c r="R16" s="14">
        <v>0</v>
      </c>
      <c r="S16" s="11" t="s">
        <v>23</v>
      </c>
    </row>
    <row r="17" spans="1:19" ht="15" customHeight="1" x14ac:dyDescent="0.25">
      <c r="A17" s="10" t="s">
        <v>48</v>
      </c>
      <c r="B17" s="11" t="s">
        <v>55</v>
      </c>
      <c r="C17" s="11" t="s">
        <v>42</v>
      </c>
      <c r="D17" s="11" t="s">
        <v>56</v>
      </c>
      <c r="E17" s="12">
        <v>0</v>
      </c>
      <c r="F17" s="13">
        <v>14000</v>
      </c>
      <c r="G17" s="14">
        <v>0</v>
      </c>
      <c r="H17" s="13">
        <v>0</v>
      </c>
      <c r="I17" s="10" t="s">
        <v>57</v>
      </c>
      <c r="J17" s="11" t="s">
        <v>23</v>
      </c>
      <c r="K17" s="10" t="s">
        <v>23</v>
      </c>
      <c r="L17" s="15"/>
      <c r="P17" s="10" t="s">
        <v>58</v>
      </c>
      <c r="Q17" s="12">
        <v>0</v>
      </c>
      <c r="R17" s="14">
        <v>0</v>
      </c>
      <c r="S17" s="11" t="s">
        <v>23</v>
      </c>
    </row>
    <row r="18" spans="1:19" ht="15" customHeight="1" x14ac:dyDescent="0.25">
      <c r="A18" s="16" t="s">
        <v>59</v>
      </c>
      <c r="B18" s="17" t="s">
        <v>60</v>
      </c>
      <c r="C18" s="17" t="s">
        <v>42</v>
      </c>
      <c r="D18" s="17" t="s">
        <v>61</v>
      </c>
      <c r="E18" s="18">
        <v>0</v>
      </c>
      <c r="F18" s="19">
        <v>1200</v>
      </c>
      <c r="G18" s="20">
        <v>0</v>
      </c>
      <c r="H18" s="19">
        <v>0</v>
      </c>
      <c r="I18" s="16" t="s">
        <v>53</v>
      </c>
      <c r="J18" s="17" t="s">
        <v>23</v>
      </c>
      <c r="K18" s="16" t="s">
        <v>23</v>
      </c>
      <c r="L18" s="21">
        <v>1</v>
      </c>
      <c r="P18" s="10" t="s">
        <v>62</v>
      </c>
      <c r="Q18" s="12">
        <v>0</v>
      </c>
      <c r="R18" s="14">
        <v>0</v>
      </c>
      <c r="S18" s="11" t="s">
        <v>23</v>
      </c>
    </row>
    <row r="19" spans="1:19" ht="15" customHeight="1" x14ac:dyDescent="0.25">
      <c r="A19" s="16" t="s">
        <v>63</v>
      </c>
      <c r="B19" s="17" t="s">
        <v>64</v>
      </c>
      <c r="C19" s="17" t="s">
        <v>61</v>
      </c>
      <c r="D19" s="17" t="s">
        <v>65</v>
      </c>
      <c r="E19" s="18">
        <v>0</v>
      </c>
      <c r="F19" s="19">
        <v>5200</v>
      </c>
      <c r="G19" s="20">
        <v>0</v>
      </c>
      <c r="H19" s="19">
        <v>0</v>
      </c>
      <c r="I19" s="16" t="s">
        <v>66</v>
      </c>
      <c r="J19" s="17" t="s">
        <v>23</v>
      </c>
      <c r="K19" s="16" t="s">
        <v>23</v>
      </c>
      <c r="L19" s="21">
        <v>1</v>
      </c>
      <c r="P19" s="10" t="s">
        <v>67</v>
      </c>
      <c r="Q19" s="12">
        <v>0</v>
      </c>
      <c r="R19" s="14">
        <v>0</v>
      </c>
      <c r="S19" s="11" t="s">
        <v>23</v>
      </c>
    </row>
    <row r="20" spans="1:19" ht="15" customHeight="1" x14ac:dyDescent="0.25">
      <c r="A20" s="16" t="s">
        <v>68</v>
      </c>
      <c r="B20" s="17" t="s">
        <v>69</v>
      </c>
      <c r="C20" s="17" t="s">
        <v>65</v>
      </c>
      <c r="D20" s="17" t="s">
        <v>70</v>
      </c>
      <c r="E20" s="18">
        <v>0</v>
      </c>
      <c r="F20" s="19">
        <v>4800</v>
      </c>
      <c r="G20" s="20">
        <v>0</v>
      </c>
      <c r="H20" s="19">
        <v>0</v>
      </c>
      <c r="I20" s="16" t="s">
        <v>71</v>
      </c>
      <c r="J20" s="17" t="s">
        <v>23</v>
      </c>
      <c r="K20" s="16" t="s">
        <v>23</v>
      </c>
      <c r="L20" s="21">
        <v>1</v>
      </c>
      <c r="P20" s="10" t="s">
        <v>72</v>
      </c>
      <c r="Q20" s="12">
        <v>0</v>
      </c>
      <c r="R20" s="14">
        <v>0</v>
      </c>
      <c r="S20" s="11" t="s">
        <v>23</v>
      </c>
    </row>
    <row r="21" spans="1:19" ht="15" customHeight="1" x14ac:dyDescent="0.25">
      <c r="A21" s="16" t="s">
        <v>73</v>
      </c>
      <c r="B21" s="17" t="s">
        <v>74</v>
      </c>
      <c r="C21" s="17" t="s">
        <v>70</v>
      </c>
      <c r="D21" s="17" t="s">
        <v>75</v>
      </c>
      <c r="E21" s="18">
        <v>0</v>
      </c>
      <c r="F21" s="19">
        <v>0</v>
      </c>
      <c r="G21" s="20">
        <v>0</v>
      </c>
      <c r="H21" s="19">
        <v>0</v>
      </c>
      <c r="I21" s="16" t="s">
        <v>23</v>
      </c>
      <c r="J21" s="17" t="s">
        <v>23</v>
      </c>
      <c r="K21" s="16" t="s">
        <v>23</v>
      </c>
      <c r="L21" s="21">
        <v>0.64</v>
      </c>
      <c r="P21" s="10" t="s">
        <v>76</v>
      </c>
      <c r="Q21" s="12">
        <v>0</v>
      </c>
      <c r="R21" s="14">
        <v>0</v>
      </c>
      <c r="S21" s="11" t="s">
        <v>23</v>
      </c>
    </row>
    <row r="22" spans="1:19" ht="15" customHeight="1" x14ac:dyDescent="0.25">
      <c r="A22" s="16" t="s">
        <v>77</v>
      </c>
      <c r="B22" s="17" t="s">
        <v>78</v>
      </c>
      <c r="C22" s="17" t="s">
        <v>75</v>
      </c>
      <c r="D22" s="17" t="s">
        <v>79</v>
      </c>
      <c r="E22" s="18">
        <v>0</v>
      </c>
      <c r="F22" s="19">
        <v>800</v>
      </c>
      <c r="G22" s="20">
        <v>0</v>
      </c>
      <c r="H22" s="19">
        <v>0</v>
      </c>
      <c r="I22" s="16" t="s">
        <v>52</v>
      </c>
      <c r="J22" s="17" t="s">
        <v>23</v>
      </c>
      <c r="K22" s="16" t="s">
        <v>23</v>
      </c>
      <c r="L22" s="21">
        <v>0</v>
      </c>
      <c r="P22" s="10" t="s">
        <v>80</v>
      </c>
      <c r="Q22" s="12">
        <v>0</v>
      </c>
      <c r="R22" s="14">
        <v>0</v>
      </c>
      <c r="S22" s="11" t="s">
        <v>23</v>
      </c>
    </row>
    <row r="23" spans="1:19" ht="15" customHeight="1" x14ac:dyDescent="0.25">
      <c r="A23" s="16" t="s">
        <v>81</v>
      </c>
      <c r="B23" s="17" t="s">
        <v>78</v>
      </c>
      <c r="C23" s="17" t="s">
        <v>79</v>
      </c>
      <c r="D23" s="17" t="s">
        <v>82</v>
      </c>
      <c r="E23" s="18">
        <v>0</v>
      </c>
      <c r="F23" s="19">
        <v>800</v>
      </c>
      <c r="G23" s="20">
        <v>0</v>
      </c>
      <c r="H23" s="19">
        <v>0</v>
      </c>
      <c r="I23" s="16" t="s">
        <v>52</v>
      </c>
      <c r="J23" s="17" t="s">
        <v>23</v>
      </c>
      <c r="K23" s="16" t="s">
        <v>23</v>
      </c>
      <c r="L23" s="21">
        <v>0</v>
      </c>
    </row>
    <row r="24" spans="1:19" ht="15" customHeight="1" x14ac:dyDescent="0.25">
      <c r="A24" s="16" t="s">
        <v>83</v>
      </c>
      <c r="B24" s="17" t="s">
        <v>29</v>
      </c>
      <c r="C24" s="17" t="s">
        <v>82</v>
      </c>
      <c r="D24" s="17" t="s">
        <v>84</v>
      </c>
      <c r="E24" s="18">
        <v>0</v>
      </c>
      <c r="F24" s="19">
        <v>400</v>
      </c>
      <c r="G24" s="20">
        <v>0</v>
      </c>
      <c r="H24" s="19">
        <v>0</v>
      </c>
      <c r="I24" s="16" t="s">
        <v>18</v>
      </c>
      <c r="J24" s="17" t="s">
        <v>23</v>
      </c>
      <c r="K24" s="16" t="s">
        <v>23</v>
      </c>
      <c r="L24" s="21">
        <v>0</v>
      </c>
    </row>
    <row r="25" spans="1:19" ht="15" customHeight="1" x14ac:dyDescent="0.25">
      <c r="A25" s="16" t="s">
        <v>85</v>
      </c>
      <c r="B25" s="17" t="s">
        <v>78</v>
      </c>
      <c r="C25" s="17" t="s">
        <v>84</v>
      </c>
      <c r="D25" s="17" t="s">
        <v>56</v>
      </c>
      <c r="E25" s="18">
        <v>0</v>
      </c>
      <c r="F25" s="19">
        <v>800</v>
      </c>
      <c r="G25" s="20">
        <v>0</v>
      </c>
      <c r="H25" s="19">
        <v>0</v>
      </c>
      <c r="I25" s="16" t="s">
        <v>52</v>
      </c>
      <c r="J25" s="17" t="s">
        <v>23</v>
      </c>
      <c r="K25" s="16" t="s">
        <v>23</v>
      </c>
      <c r="L25" s="21">
        <v>0</v>
      </c>
    </row>
    <row r="26" spans="1:19" ht="15" customHeight="1" x14ac:dyDescent="0.25">
      <c r="A26" s="10" t="s">
        <v>54</v>
      </c>
      <c r="B26" s="11" t="s">
        <v>86</v>
      </c>
      <c r="C26" s="11" t="s">
        <v>56</v>
      </c>
      <c r="D26" s="11" t="s">
        <v>87</v>
      </c>
      <c r="E26" s="12">
        <v>0</v>
      </c>
      <c r="F26" s="13">
        <v>8800</v>
      </c>
      <c r="G26" s="14">
        <v>0</v>
      </c>
      <c r="H26" s="13">
        <v>0</v>
      </c>
      <c r="I26" s="10" t="s">
        <v>88</v>
      </c>
      <c r="J26" s="11" t="s">
        <v>23</v>
      </c>
      <c r="K26" s="10" t="s">
        <v>23</v>
      </c>
      <c r="L26" s="15"/>
    </row>
    <row r="27" spans="1:19" ht="15" customHeight="1" x14ac:dyDescent="0.25">
      <c r="A27" s="16" t="s">
        <v>89</v>
      </c>
      <c r="B27" s="17" t="s">
        <v>78</v>
      </c>
      <c r="C27" s="17" t="s">
        <v>56</v>
      </c>
      <c r="D27" s="17" t="s">
        <v>90</v>
      </c>
      <c r="E27" s="18">
        <v>0</v>
      </c>
      <c r="F27" s="19">
        <v>800</v>
      </c>
      <c r="G27" s="20">
        <v>0</v>
      </c>
      <c r="H27" s="19">
        <v>0</v>
      </c>
      <c r="I27" s="16" t="s">
        <v>52</v>
      </c>
      <c r="J27" s="17" t="s">
        <v>23</v>
      </c>
      <c r="K27" s="16" t="s">
        <v>23</v>
      </c>
      <c r="L27" s="21">
        <v>0</v>
      </c>
    </row>
    <row r="28" spans="1:19" ht="15" customHeight="1" x14ac:dyDescent="0.25">
      <c r="A28" s="16" t="s">
        <v>91</v>
      </c>
      <c r="B28" s="17" t="s">
        <v>78</v>
      </c>
      <c r="C28" s="17" t="s">
        <v>90</v>
      </c>
      <c r="D28" s="17" t="s">
        <v>92</v>
      </c>
      <c r="E28" s="18">
        <v>0</v>
      </c>
      <c r="F28" s="19">
        <v>800</v>
      </c>
      <c r="G28" s="20">
        <v>0</v>
      </c>
      <c r="H28" s="19">
        <v>0</v>
      </c>
      <c r="I28" s="16" t="s">
        <v>52</v>
      </c>
      <c r="J28" s="17" t="s">
        <v>23</v>
      </c>
      <c r="K28" s="16" t="s">
        <v>23</v>
      </c>
      <c r="L28" s="21">
        <v>0</v>
      </c>
    </row>
    <row r="29" spans="1:19" ht="15" customHeight="1" x14ac:dyDescent="0.25">
      <c r="A29" s="16" t="s">
        <v>93</v>
      </c>
      <c r="B29" s="17" t="s">
        <v>94</v>
      </c>
      <c r="C29" s="17" t="s">
        <v>92</v>
      </c>
      <c r="D29" s="17" t="s">
        <v>95</v>
      </c>
      <c r="E29" s="18">
        <v>0</v>
      </c>
      <c r="F29" s="19">
        <v>1600</v>
      </c>
      <c r="G29" s="20">
        <v>0</v>
      </c>
      <c r="H29" s="19">
        <v>0</v>
      </c>
      <c r="I29" s="16" t="s">
        <v>43</v>
      </c>
      <c r="J29" s="17" t="s">
        <v>23</v>
      </c>
      <c r="K29" s="16" t="s">
        <v>23</v>
      </c>
      <c r="L29" s="21">
        <v>0</v>
      </c>
    </row>
    <row r="30" spans="1:19" ht="15" customHeight="1" x14ac:dyDescent="0.25">
      <c r="A30" s="16" t="s">
        <v>96</v>
      </c>
      <c r="B30" s="17" t="s">
        <v>29</v>
      </c>
      <c r="C30" s="17" t="s">
        <v>95</v>
      </c>
      <c r="D30" s="17" t="s">
        <v>97</v>
      </c>
      <c r="E30" s="18">
        <v>0</v>
      </c>
      <c r="F30" s="19">
        <v>400</v>
      </c>
      <c r="G30" s="20">
        <v>0</v>
      </c>
      <c r="H30" s="19">
        <v>0</v>
      </c>
      <c r="I30" s="16" t="s">
        <v>18</v>
      </c>
      <c r="J30" s="17" t="s">
        <v>23</v>
      </c>
      <c r="K30" s="16" t="s">
        <v>23</v>
      </c>
      <c r="L30" s="21">
        <v>0</v>
      </c>
    </row>
    <row r="31" spans="1:19" ht="15" customHeight="1" x14ac:dyDescent="0.25">
      <c r="A31" s="16" t="s">
        <v>98</v>
      </c>
      <c r="B31" s="17" t="s">
        <v>78</v>
      </c>
      <c r="C31" s="17" t="s">
        <v>97</v>
      </c>
      <c r="D31" s="17" t="s">
        <v>99</v>
      </c>
      <c r="E31" s="18">
        <v>0</v>
      </c>
      <c r="F31" s="19">
        <v>800</v>
      </c>
      <c r="G31" s="20">
        <v>0</v>
      </c>
      <c r="H31" s="19">
        <v>0</v>
      </c>
      <c r="I31" s="16" t="s">
        <v>52</v>
      </c>
      <c r="J31" s="17" t="s">
        <v>23</v>
      </c>
      <c r="K31" s="16" t="s">
        <v>23</v>
      </c>
      <c r="L31" s="21">
        <v>0</v>
      </c>
    </row>
    <row r="32" spans="1:19" ht="15" customHeight="1" x14ac:dyDescent="0.25">
      <c r="A32" s="16" t="s">
        <v>100</v>
      </c>
      <c r="B32" s="17" t="s">
        <v>78</v>
      </c>
      <c r="C32" s="17" t="s">
        <v>99</v>
      </c>
      <c r="D32" s="17" t="s">
        <v>101</v>
      </c>
      <c r="E32" s="18">
        <v>0</v>
      </c>
      <c r="F32" s="19">
        <v>800</v>
      </c>
      <c r="G32" s="20">
        <v>0</v>
      </c>
      <c r="H32" s="19">
        <v>0</v>
      </c>
      <c r="I32" s="16" t="s">
        <v>52</v>
      </c>
      <c r="J32" s="17" t="s">
        <v>23</v>
      </c>
      <c r="K32" s="16" t="s">
        <v>23</v>
      </c>
      <c r="L32" s="21">
        <v>0</v>
      </c>
    </row>
    <row r="33" spans="1:12" x14ac:dyDescent="0.25">
      <c r="A33" s="16" t="s">
        <v>102</v>
      </c>
      <c r="B33" s="17" t="s">
        <v>60</v>
      </c>
      <c r="C33" s="17" t="s">
        <v>101</v>
      </c>
      <c r="D33" s="17" t="s">
        <v>103</v>
      </c>
      <c r="E33" s="18">
        <v>0</v>
      </c>
      <c r="F33" s="19">
        <v>1200</v>
      </c>
      <c r="G33" s="20">
        <v>0</v>
      </c>
      <c r="H33" s="19">
        <v>0</v>
      </c>
      <c r="I33" s="16" t="s">
        <v>53</v>
      </c>
      <c r="J33" s="17" t="s">
        <v>23</v>
      </c>
      <c r="K33" s="16" t="s">
        <v>23</v>
      </c>
      <c r="L33" s="21">
        <v>0</v>
      </c>
    </row>
    <row r="34" spans="1:12" x14ac:dyDescent="0.25">
      <c r="A34" s="16" t="s">
        <v>104</v>
      </c>
      <c r="B34" s="17" t="s">
        <v>78</v>
      </c>
      <c r="C34" s="17" t="s">
        <v>103</v>
      </c>
      <c r="D34" s="17" t="s">
        <v>105</v>
      </c>
      <c r="E34" s="18">
        <v>0</v>
      </c>
      <c r="F34" s="19">
        <v>800</v>
      </c>
      <c r="G34" s="20">
        <v>0</v>
      </c>
      <c r="H34" s="19">
        <v>0</v>
      </c>
      <c r="I34" s="16" t="s">
        <v>52</v>
      </c>
      <c r="J34" s="17" t="s">
        <v>23</v>
      </c>
      <c r="K34" s="16" t="s">
        <v>23</v>
      </c>
      <c r="L34" s="21">
        <v>0</v>
      </c>
    </row>
    <row r="35" spans="1:12" x14ac:dyDescent="0.25">
      <c r="A35" s="16" t="s">
        <v>106</v>
      </c>
      <c r="B35" s="17" t="s">
        <v>60</v>
      </c>
      <c r="C35" s="17" t="s">
        <v>105</v>
      </c>
      <c r="D35" s="17" t="s">
        <v>107</v>
      </c>
      <c r="E35" s="18">
        <v>0</v>
      </c>
      <c r="F35" s="19">
        <v>1200</v>
      </c>
      <c r="G35" s="20">
        <v>0</v>
      </c>
      <c r="H35" s="19">
        <v>0</v>
      </c>
      <c r="I35" s="16" t="s">
        <v>53</v>
      </c>
      <c r="J35" s="17" t="s">
        <v>23</v>
      </c>
      <c r="K35" s="16" t="s">
        <v>23</v>
      </c>
      <c r="L35" s="21">
        <v>0</v>
      </c>
    </row>
    <row r="36" spans="1:12" x14ac:dyDescent="0.25">
      <c r="A36" s="16" t="s">
        <v>108</v>
      </c>
      <c r="B36" s="17" t="s">
        <v>29</v>
      </c>
      <c r="C36" s="17" t="s">
        <v>107</v>
      </c>
      <c r="D36" s="17" t="s">
        <v>87</v>
      </c>
      <c r="E36" s="18">
        <v>0</v>
      </c>
      <c r="F36" s="19">
        <v>400</v>
      </c>
      <c r="G36" s="20">
        <v>0</v>
      </c>
      <c r="H36" s="19">
        <v>0</v>
      </c>
      <c r="I36" s="16" t="s">
        <v>18</v>
      </c>
      <c r="J36" s="17" t="s">
        <v>23</v>
      </c>
      <c r="K36" s="16" t="s">
        <v>23</v>
      </c>
      <c r="L36" s="21">
        <v>0</v>
      </c>
    </row>
    <row r="37" spans="1:12" x14ac:dyDescent="0.25">
      <c r="A37" s="10" t="s">
        <v>58</v>
      </c>
      <c r="B37" s="11" t="s">
        <v>109</v>
      </c>
      <c r="C37" s="11" t="s">
        <v>107</v>
      </c>
      <c r="D37" s="11" t="s">
        <v>110</v>
      </c>
      <c r="E37" s="12">
        <v>0</v>
      </c>
      <c r="F37" s="13">
        <v>7600</v>
      </c>
      <c r="G37" s="14">
        <v>0</v>
      </c>
      <c r="H37" s="13">
        <v>0</v>
      </c>
      <c r="I37" s="10" t="s">
        <v>111</v>
      </c>
      <c r="J37" s="11" t="s">
        <v>23</v>
      </c>
      <c r="K37" s="10" t="s">
        <v>23</v>
      </c>
      <c r="L37" s="15"/>
    </row>
    <row r="38" spans="1:12" x14ac:dyDescent="0.25">
      <c r="A38" s="16" t="s">
        <v>112</v>
      </c>
      <c r="B38" s="17" t="s">
        <v>60</v>
      </c>
      <c r="C38" s="17" t="s">
        <v>87</v>
      </c>
      <c r="D38" s="17" t="s">
        <v>113</v>
      </c>
      <c r="E38" s="18">
        <v>0</v>
      </c>
      <c r="F38" s="19">
        <v>1200</v>
      </c>
      <c r="G38" s="20">
        <v>0</v>
      </c>
      <c r="H38" s="19">
        <v>0</v>
      </c>
      <c r="I38" s="16" t="s">
        <v>53</v>
      </c>
      <c r="J38" s="17" t="s">
        <v>23</v>
      </c>
      <c r="K38" s="16" t="s">
        <v>23</v>
      </c>
      <c r="L38" s="21">
        <v>0</v>
      </c>
    </row>
    <row r="39" spans="1:12" x14ac:dyDescent="0.25">
      <c r="A39" s="16" t="s">
        <v>114</v>
      </c>
      <c r="B39" s="17" t="s">
        <v>60</v>
      </c>
      <c r="C39" s="17" t="s">
        <v>115</v>
      </c>
      <c r="D39" s="17" t="s">
        <v>116</v>
      </c>
      <c r="E39" s="18">
        <v>0</v>
      </c>
      <c r="F39" s="19">
        <v>1200</v>
      </c>
      <c r="G39" s="20">
        <v>0</v>
      </c>
      <c r="H39" s="19">
        <v>0</v>
      </c>
      <c r="I39" s="16" t="s">
        <v>53</v>
      </c>
      <c r="J39" s="17" t="s">
        <v>23</v>
      </c>
      <c r="K39" s="16" t="s">
        <v>23</v>
      </c>
      <c r="L39" s="21">
        <v>0</v>
      </c>
    </row>
    <row r="40" spans="1:12" x14ac:dyDescent="0.25">
      <c r="A40" s="16" t="s">
        <v>117</v>
      </c>
      <c r="B40" s="17" t="s">
        <v>60</v>
      </c>
      <c r="C40" s="17" t="s">
        <v>107</v>
      </c>
      <c r="D40" s="17" t="s">
        <v>115</v>
      </c>
      <c r="E40" s="18">
        <v>0</v>
      </c>
      <c r="F40" s="19">
        <v>1200</v>
      </c>
      <c r="G40" s="20">
        <v>0</v>
      </c>
      <c r="H40" s="19">
        <v>0</v>
      </c>
      <c r="I40" s="16" t="s">
        <v>53</v>
      </c>
      <c r="J40" s="17" t="s">
        <v>23</v>
      </c>
      <c r="K40" s="16" t="s">
        <v>23</v>
      </c>
      <c r="L40" s="21">
        <v>0</v>
      </c>
    </row>
    <row r="41" spans="1:12" x14ac:dyDescent="0.25">
      <c r="A41" s="16" t="s">
        <v>118</v>
      </c>
      <c r="B41" s="17" t="s">
        <v>60</v>
      </c>
      <c r="C41" s="17" t="s">
        <v>119</v>
      </c>
      <c r="D41" s="17" t="s">
        <v>120</v>
      </c>
      <c r="E41" s="18">
        <v>0</v>
      </c>
      <c r="F41" s="19">
        <v>1200</v>
      </c>
      <c r="G41" s="20">
        <v>0</v>
      </c>
      <c r="H41" s="19">
        <v>0</v>
      </c>
      <c r="I41" s="16" t="s">
        <v>53</v>
      </c>
      <c r="J41" s="17" t="s">
        <v>23</v>
      </c>
      <c r="K41" s="16" t="s">
        <v>23</v>
      </c>
      <c r="L41" s="21">
        <v>0</v>
      </c>
    </row>
    <row r="42" spans="1:12" x14ac:dyDescent="0.25">
      <c r="A42" s="16" t="s">
        <v>121</v>
      </c>
      <c r="B42" s="17" t="s">
        <v>29</v>
      </c>
      <c r="C42" s="17" t="s">
        <v>120</v>
      </c>
      <c r="D42" s="17" t="s">
        <v>122</v>
      </c>
      <c r="E42" s="18">
        <v>0</v>
      </c>
      <c r="F42" s="19">
        <v>400</v>
      </c>
      <c r="G42" s="20">
        <v>0</v>
      </c>
      <c r="H42" s="19">
        <v>0</v>
      </c>
      <c r="I42" s="16" t="s">
        <v>18</v>
      </c>
      <c r="J42" s="17" t="s">
        <v>23</v>
      </c>
      <c r="K42" s="16" t="s">
        <v>23</v>
      </c>
      <c r="L42" s="21">
        <v>0</v>
      </c>
    </row>
    <row r="43" spans="1:12" x14ac:dyDescent="0.25">
      <c r="A43" s="16" t="s">
        <v>123</v>
      </c>
      <c r="B43" s="17" t="s">
        <v>60</v>
      </c>
      <c r="C43" s="17" t="s">
        <v>122</v>
      </c>
      <c r="D43" s="17" t="s">
        <v>124</v>
      </c>
      <c r="E43" s="18">
        <v>0</v>
      </c>
      <c r="F43" s="19">
        <v>1200</v>
      </c>
      <c r="G43" s="20">
        <v>0</v>
      </c>
      <c r="H43" s="19">
        <v>0</v>
      </c>
      <c r="I43" s="16" t="s">
        <v>53</v>
      </c>
      <c r="J43" s="17" t="s">
        <v>23</v>
      </c>
      <c r="K43" s="16" t="s">
        <v>23</v>
      </c>
      <c r="L43" s="21">
        <v>0</v>
      </c>
    </row>
    <row r="44" spans="1:12" x14ac:dyDescent="0.25">
      <c r="A44" s="16" t="s">
        <v>125</v>
      </c>
      <c r="B44" s="17" t="s">
        <v>60</v>
      </c>
      <c r="C44" s="17" t="s">
        <v>124</v>
      </c>
      <c r="D44" s="17" t="s">
        <v>110</v>
      </c>
      <c r="E44" s="18">
        <v>0</v>
      </c>
      <c r="F44" s="19">
        <v>1200</v>
      </c>
      <c r="G44" s="20">
        <v>0</v>
      </c>
      <c r="H44" s="19">
        <v>0</v>
      </c>
      <c r="I44" s="16" t="s">
        <v>53</v>
      </c>
      <c r="J44" s="17" t="s">
        <v>23</v>
      </c>
      <c r="K44" s="16" t="s">
        <v>23</v>
      </c>
      <c r="L44" s="21">
        <v>0</v>
      </c>
    </row>
    <row r="45" spans="1:12" x14ac:dyDescent="0.25">
      <c r="A45" s="10" t="s">
        <v>62</v>
      </c>
      <c r="B45" s="11" t="s">
        <v>126</v>
      </c>
      <c r="C45" s="11" t="s">
        <v>110</v>
      </c>
      <c r="D45" s="11" t="s">
        <v>127</v>
      </c>
      <c r="E45" s="12">
        <v>0</v>
      </c>
      <c r="F45" s="13">
        <v>7600</v>
      </c>
      <c r="G45" s="14">
        <v>0</v>
      </c>
      <c r="H45" s="13">
        <v>0</v>
      </c>
      <c r="I45" s="10" t="s">
        <v>111</v>
      </c>
      <c r="J45" s="11" t="s">
        <v>23</v>
      </c>
      <c r="K45" s="10" t="s">
        <v>23</v>
      </c>
      <c r="L45" s="15"/>
    </row>
    <row r="46" spans="1:12" x14ac:dyDescent="0.25">
      <c r="A46" s="16" t="s">
        <v>128</v>
      </c>
      <c r="B46" s="17" t="s">
        <v>129</v>
      </c>
      <c r="C46" s="17" t="s">
        <v>110</v>
      </c>
      <c r="D46" s="17" t="s">
        <v>130</v>
      </c>
      <c r="E46" s="18">
        <v>0</v>
      </c>
      <c r="F46" s="19">
        <v>6400</v>
      </c>
      <c r="G46" s="20">
        <v>0</v>
      </c>
      <c r="H46" s="19">
        <v>0</v>
      </c>
      <c r="I46" s="16" t="s">
        <v>131</v>
      </c>
      <c r="J46" s="17" t="s">
        <v>23</v>
      </c>
      <c r="K46" s="16" t="s">
        <v>23</v>
      </c>
      <c r="L46" s="21">
        <v>0</v>
      </c>
    </row>
    <row r="47" spans="1:12" x14ac:dyDescent="0.25">
      <c r="A47" s="16" t="s">
        <v>132</v>
      </c>
      <c r="B47" s="17" t="s">
        <v>60</v>
      </c>
      <c r="C47" s="17" t="s">
        <v>130</v>
      </c>
      <c r="D47" s="17" t="s">
        <v>127</v>
      </c>
      <c r="E47" s="18">
        <v>0</v>
      </c>
      <c r="F47" s="19">
        <v>1200</v>
      </c>
      <c r="G47" s="20">
        <v>0</v>
      </c>
      <c r="H47" s="19">
        <v>0</v>
      </c>
      <c r="I47" s="16" t="s">
        <v>53</v>
      </c>
      <c r="J47" s="17" t="s">
        <v>23</v>
      </c>
      <c r="K47" s="16" t="s">
        <v>23</v>
      </c>
      <c r="L47" s="21">
        <v>0</v>
      </c>
    </row>
    <row r="48" spans="1:12" x14ac:dyDescent="0.25">
      <c r="A48" s="10" t="s">
        <v>67</v>
      </c>
      <c r="B48" s="11" t="s">
        <v>20</v>
      </c>
      <c r="C48" s="11" t="s">
        <v>115</v>
      </c>
      <c r="D48" s="11" t="s">
        <v>133</v>
      </c>
      <c r="E48" s="12">
        <v>0</v>
      </c>
      <c r="F48" s="13">
        <v>11600</v>
      </c>
      <c r="G48" s="14">
        <v>0</v>
      </c>
      <c r="H48" s="13">
        <v>0</v>
      </c>
      <c r="I48" s="10" t="s">
        <v>134</v>
      </c>
      <c r="J48" s="11" t="s">
        <v>23</v>
      </c>
      <c r="K48" s="10" t="s">
        <v>23</v>
      </c>
      <c r="L48" s="15"/>
    </row>
    <row r="49" spans="1:12" x14ac:dyDescent="0.25">
      <c r="A49" s="16" t="s">
        <v>135</v>
      </c>
      <c r="B49" s="17" t="s">
        <v>136</v>
      </c>
      <c r="C49" s="17" t="s">
        <v>116</v>
      </c>
      <c r="D49" s="17" t="s">
        <v>119</v>
      </c>
      <c r="E49" s="18">
        <v>0</v>
      </c>
      <c r="F49" s="19">
        <v>2000</v>
      </c>
      <c r="G49" s="20">
        <v>0</v>
      </c>
      <c r="H49" s="19">
        <v>0</v>
      </c>
      <c r="I49" s="16" t="s">
        <v>44</v>
      </c>
      <c r="J49" s="17" t="s">
        <v>23</v>
      </c>
      <c r="K49" s="16" t="s">
        <v>23</v>
      </c>
      <c r="L49" s="21">
        <v>0</v>
      </c>
    </row>
    <row r="50" spans="1:12" x14ac:dyDescent="0.25">
      <c r="A50" s="16" t="s">
        <v>137</v>
      </c>
      <c r="B50" s="17" t="s">
        <v>29</v>
      </c>
      <c r="C50" s="17" t="s">
        <v>138</v>
      </c>
      <c r="D50" s="17" t="s">
        <v>139</v>
      </c>
      <c r="E50" s="18">
        <v>0</v>
      </c>
      <c r="F50" s="19">
        <v>400</v>
      </c>
      <c r="G50" s="20">
        <v>0</v>
      </c>
      <c r="H50" s="19">
        <v>0</v>
      </c>
      <c r="I50" s="16" t="s">
        <v>18</v>
      </c>
      <c r="J50" s="17" t="s">
        <v>23</v>
      </c>
      <c r="K50" s="16" t="s">
        <v>23</v>
      </c>
      <c r="L50" s="21">
        <v>0</v>
      </c>
    </row>
    <row r="51" spans="1:12" x14ac:dyDescent="0.25">
      <c r="A51" s="16" t="s">
        <v>140</v>
      </c>
      <c r="B51" s="17" t="s">
        <v>141</v>
      </c>
      <c r="C51" s="17" t="s">
        <v>139</v>
      </c>
      <c r="D51" s="17" t="s">
        <v>133</v>
      </c>
      <c r="E51" s="18">
        <v>0</v>
      </c>
      <c r="F51" s="19">
        <v>4400</v>
      </c>
      <c r="G51" s="20">
        <v>0</v>
      </c>
      <c r="H51" s="19">
        <v>0</v>
      </c>
      <c r="I51" s="16" t="s">
        <v>142</v>
      </c>
      <c r="J51" s="17" t="s">
        <v>23</v>
      </c>
      <c r="K51" s="16" t="s">
        <v>23</v>
      </c>
      <c r="L51" s="21">
        <v>0</v>
      </c>
    </row>
    <row r="52" spans="1:12" x14ac:dyDescent="0.25">
      <c r="A52" s="16" t="s">
        <v>143</v>
      </c>
      <c r="B52" s="17" t="s">
        <v>136</v>
      </c>
      <c r="C52" s="17" t="s">
        <v>116</v>
      </c>
      <c r="D52" s="17" t="s">
        <v>119</v>
      </c>
      <c r="E52" s="18">
        <v>0</v>
      </c>
      <c r="F52" s="19">
        <v>2000</v>
      </c>
      <c r="G52" s="20">
        <v>0</v>
      </c>
      <c r="H52" s="19">
        <v>0</v>
      </c>
      <c r="I52" s="16" t="s">
        <v>44</v>
      </c>
      <c r="J52" s="17" t="s">
        <v>23</v>
      </c>
      <c r="K52" s="16" t="s">
        <v>23</v>
      </c>
      <c r="L52" s="21">
        <v>0</v>
      </c>
    </row>
    <row r="53" spans="1:12" x14ac:dyDescent="0.25">
      <c r="A53" s="16" t="s">
        <v>144</v>
      </c>
      <c r="B53" s="17" t="s">
        <v>29</v>
      </c>
      <c r="C53" s="17" t="s">
        <v>119</v>
      </c>
      <c r="D53" s="17" t="s">
        <v>138</v>
      </c>
      <c r="E53" s="18">
        <v>0</v>
      </c>
      <c r="F53" s="19">
        <v>400</v>
      </c>
      <c r="G53" s="20">
        <v>0</v>
      </c>
      <c r="H53" s="19">
        <v>0</v>
      </c>
      <c r="I53" s="16" t="s">
        <v>18</v>
      </c>
      <c r="J53" s="17" t="s">
        <v>23</v>
      </c>
      <c r="K53" s="16" t="s">
        <v>23</v>
      </c>
      <c r="L53" s="21">
        <v>0</v>
      </c>
    </row>
    <row r="54" spans="1:12" x14ac:dyDescent="0.25">
      <c r="A54" s="16" t="s">
        <v>145</v>
      </c>
      <c r="B54" s="17" t="s">
        <v>60</v>
      </c>
      <c r="C54" s="17" t="s">
        <v>138</v>
      </c>
      <c r="D54" s="17" t="s">
        <v>122</v>
      </c>
      <c r="E54" s="18">
        <v>0</v>
      </c>
      <c r="F54" s="19">
        <v>1200</v>
      </c>
      <c r="G54" s="20">
        <v>0</v>
      </c>
      <c r="H54" s="19">
        <v>0</v>
      </c>
      <c r="I54" s="16" t="s">
        <v>53</v>
      </c>
      <c r="J54" s="17" t="s">
        <v>23</v>
      </c>
      <c r="K54" s="16" t="s">
        <v>23</v>
      </c>
      <c r="L54" s="21">
        <v>0</v>
      </c>
    </row>
    <row r="55" spans="1:12" x14ac:dyDescent="0.25">
      <c r="A55" s="16" t="s">
        <v>146</v>
      </c>
      <c r="B55" s="17" t="s">
        <v>29</v>
      </c>
      <c r="C55" s="17" t="s">
        <v>122</v>
      </c>
      <c r="D55" s="17" t="s">
        <v>147</v>
      </c>
      <c r="E55" s="18">
        <v>0</v>
      </c>
      <c r="F55" s="19">
        <v>400</v>
      </c>
      <c r="G55" s="20">
        <v>0</v>
      </c>
      <c r="H55" s="19">
        <v>0</v>
      </c>
      <c r="I55" s="16" t="s">
        <v>18</v>
      </c>
      <c r="J55" s="17" t="s">
        <v>23</v>
      </c>
      <c r="K55" s="16" t="s">
        <v>23</v>
      </c>
      <c r="L55" s="21">
        <v>0</v>
      </c>
    </row>
    <row r="56" spans="1:12" x14ac:dyDescent="0.25">
      <c r="A56" s="16" t="s">
        <v>148</v>
      </c>
      <c r="B56" s="17" t="s">
        <v>78</v>
      </c>
      <c r="C56" s="17" t="s">
        <v>115</v>
      </c>
      <c r="D56" s="17" t="s">
        <v>149</v>
      </c>
      <c r="E56" s="18">
        <v>0</v>
      </c>
      <c r="F56" s="19">
        <v>800</v>
      </c>
      <c r="G56" s="20">
        <v>0</v>
      </c>
      <c r="H56" s="19">
        <v>0</v>
      </c>
      <c r="I56" s="16" t="s">
        <v>52</v>
      </c>
      <c r="J56" s="17" t="s">
        <v>23</v>
      </c>
      <c r="K56" s="16" t="s">
        <v>23</v>
      </c>
      <c r="L56" s="21">
        <v>0</v>
      </c>
    </row>
    <row r="57" spans="1:12" x14ac:dyDescent="0.25">
      <c r="A57" s="10" t="s">
        <v>72</v>
      </c>
      <c r="B57" s="11" t="s">
        <v>150</v>
      </c>
      <c r="C57" s="11" t="s">
        <v>110</v>
      </c>
      <c r="D57" s="11" t="s">
        <v>151</v>
      </c>
      <c r="E57" s="12">
        <v>0</v>
      </c>
      <c r="F57" s="13">
        <v>20400</v>
      </c>
      <c r="G57" s="14">
        <v>0</v>
      </c>
      <c r="H57" s="13">
        <v>0</v>
      </c>
      <c r="I57" s="10" t="s">
        <v>152</v>
      </c>
      <c r="J57" s="11" t="s">
        <v>23</v>
      </c>
      <c r="K57" s="10" t="s">
        <v>23</v>
      </c>
      <c r="L57" s="15"/>
    </row>
    <row r="58" spans="1:12" x14ac:dyDescent="0.25">
      <c r="A58" s="10" t="s">
        <v>153</v>
      </c>
      <c r="B58" s="11" t="s">
        <v>69</v>
      </c>
      <c r="C58" s="11" t="s">
        <v>110</v>
      </c>
      <c r="D58" s="11" t="s">
        <v>154</v>
      </c>
      <c r="E58" s="12">
        <v>0</v>
      </c>
      <c r="F58" s="13">
        <v>1600</v>
      </c>
      <c r="G58" s="14">
        <v>0</v>
      </c>
      <c r="H58" s="13">
        <v>0</v>
      </c>
      <c r="I58" s="10" t="s">
        <v>43</v>
      </c>
      <c r="J58" s="11" t="s">
        <v>23</v>
      </c>
      <c r="K58" s="10" t="s">
        <v>23</v>
      </c>
      <c r="L58" s="15"/>
    </row>
    <row r="59" spans="1:12" x14ac:dyDescent="0.25">
      <c r="A59" s="16" t="s">
        <v>155</v>
      </c>
      <c r="B59" s="17" t="s">
        <v>29</v>
      </c>
      <c r="C59" s="17" t="s">
        <v>110</v>
      </c>
      <c r="D59" s="17" t="s">
        <v>156</v>
      </c>
      <c r="E59" s="18">
        <v>0</v>
      </c>
      <c r="F59" s="19">
        <v>400</v>
      </c>
      <c r="G59" s="20">
        <v>0</v>
      </c>
      <c r="H59" s="19">
        <v>0</v>
      </c>
      <c r="I59" s="16" t="s">
        <v>18</v>
      </c>
      <c r="J59" s="17" t="s">
        <v>23</v>
      </c>
      <c r="K59" s="16" t="s">
        <v>23</v>
      </c>
      <c r="L59" s="21">
        <v>0</v>
      </c>
    </row>
    <row r="60" spans="1:12" x14ac:dyDescent="0.25">
      <c r="A60" s="16" t="s">
        <v>157</v>
      </c>
      <c r="B60" s="17" t="s">
        <v>29</v>
      </c>
      <c r="C60" s="17" t="s">
        <v>156</v>
      </c>
      <c r="D60" s="17" t="s">
        <v>158</v>
      </c>
      <c r="E60" s="18">
        <v>0</v>
      </c>
      <c r="F60" s="19">
        <v>400</v>
      </c>
      <c r="G60" s="20">
        <v>0</v>
      </c>
      <c r="H60" s="19">
        <v>0</v>
      </c>
      <c r="I60" s="16" t="s">
        <v>18</v>
      </c>
      <c r="J60" s="17" t="s">
        <v>23</v>
      </c>
      <c r="K60" s="16" t="s">
        <v>23</v>
      </c>
      <c r="L60" s="21">
        <v>0</v>
      </c>
    </row>
    <row r="61" spans="1:12" x14ac:dyDescent="0.25">
      <c r="A61" s="16" t="s">
        <v>159</v>
      </c>
      <c r="B61" s="17" t="s">
        <v>29</v>
      </c>
      <c r="C61" s="17" t="s">
        <v>160</v>
      </c>
      <c r="D61" s="17" t="s">
        <v>161</v>
      </c>
      <c r="E61" s="18">
        <v>0</v>
      </c>
      <c r="F61" s="19">
        <v>400</v>
      </c>
      <c r="G61" s="20">
        <v>0</v>
      </c>
      <c r="H61" s="19">
        <v>0</v>
      </c>
      <c r="I61" s="16" t="s">
        <v>18</v>
      </c>
      <c r="J61" s="17" t="s">
        <v>23</v>
      </c>
      <c r="K61" s="16" t="s">
        <v>23</v>
      </c>
      <c r="L61" s="21">
        <v>0</v>
      </c>
    </row>
    <row r="62" spans="1:12" x14ac:dyDescent="0.25">
      <c r="A62" s="16" t="s">
        <v>162</v>
      </c>
      <c r="B62" s="17" t="s">
        <v>29</v>
      </c>
      <c r="C62" s="17" t="s">
        <v>161</v>
      </c>
      <c r="D62" s="17" t="s">
        <v>154</v>
      </c>
      <c r="E62" s="18">
        <v>0</v>
      </c>
      <c r="F62" s="19">
        <v>400</v>
      </c>
      <c r="G62" s="20">
        <v>0</v>
      </c>
      <c r="H62" s="19">
        <v>0</v>
      </c>
      <c r="I62" s="16" t="s">
        <v>18</v>
      </c>
      <c r="J62" s="17" t="s">
        <v>23</v>
      </c>
      <c r="K62" s="16" t="s">
        <v>23</v>
      </c>
      <c r="L62" s="21">
        <v>0</v>
      </c>
    </row>
    <row r="63" spans="1:12" x14ac:dyDescent="0.25">
      <c r="A63" s="10" t="s">
        <v>163</v>
      </c>
      <c r="B63" s="11" t="s">
        <v>164</v>
      </c>
      <c r="C63" s="11" t="s">
        <v>156</v>
      </c>
      <c r="D63" s="11" t="s">
        <v>161</v>
      </c>
      <c r="E63" s="12">
        <v>0</v>
      </c>
      <c r="F63" s="13">
        <v>4000</v>
      </c>
      <c r="G63" s="14">
        <v>0</v>
      </c>
      <c r="H63" s="13">
        <v>0</v>
      </c>
      <c r="I63" s="10" t="s">
        <v>165</v>
      </c>
      <c r="J63" s="11" t="s">
        <v>23</v>
      </c>
      <c r="K63" s="10" t="s">
        <v>23</v>
      </c>
      <c r="L63" s="15"/>
    </row>
    <row r="64" spans="1:12" x14ac:dyDescent="0.25">
      <c r="A64" s="16" t="s">
        <v>166</v>
      </c>
      <c r="B64" s="17" t="s">
        <v>78</v>
      </c>
      <c r="C64" s="17" t="s">
        <v>156</v>
      </c>
      <c r="D64" s="17" t="s">
        <v>133</v>
      </c>
      <c r="E64" s="18">
        <v>0</v>
      </c>
      <c r="F64" s="19">
        <v>800</v>
      </c>
      <c r="G64" s="20">
        <v>0</v>
      </c>
      <c r="H64" s="19">
        <v>0</v>
      </c>
      <c r="I64" s="16" t="s">
        <v>52</v>
      </c>
      <c r="J64" s="17" t="s">
        <v>23</v>
      </c>
      <c r="K64" s="16" t="s">
        <v>23</v>
      </c>
      <c r="L64" s="21">
        <v>0</v>
      </c>
    </row>
    <row r="65" spans="1:12" x14ac:dyDescent="0.25">
      <c r="A65" s="16" t="s">
        <v>167</v>
      </c>
      <c r="B65" s="17" t="s">
        <v>78</v>
      </c>
      <c r="C65" s="17" t="s">
        <v>133</v>
      </c>
      <c r="D65" s="17" t="s">
        <v>168</v>
      </c>
      <c r="E65" s="18">
        <v>0</v>
      </c>
      <c r="F65" s="19">
        <v>800</v>
      </c>
      <c r="G65" s="20">
        <v>0</v>
      </c>
      <c r="H65" s="19">
        <v>0</v>
      </c>
      <c r="I65" s="16" t="s">
        <v>52</v>
      </c>
      <c r="J65" s="17" t="s">
        <v>23</v>
      </c>
      <c r="K65" s="16" t="s">
        <v>23</v>
      </c>
      <c r="L65" s="21">
        <v>0</v>
      </c>
    </row>
    <row r="66" spans="1:12" x14ac:dyDescent="0.25">
      <c r="A66" s="16" t="s">
        <v>169</v>
      </c>
      <c r="B66" s="17" t="s">
        <v>78</v>
      </c>
      <c r="C66" s="17" t="s">
        <v>170</v>
      </c>
      <c r="D66" s="17" t="s">
        <v>171</v>
      </c>
      <c r="E66" s="18">
        <v>0</v>
      </c>
      <c r="F66" s="19">
        <v>800</v>
      </c>
      <c r="G66" s="20">
        <v>0</v>
      </c>
      <c r="H66" s="19">
        <v>0</v>
      </c>
      <c r="I66" s="16" t="s">
        <v>52</v>
      </c>
      <c r="J66" s="17" t="s">
        <v>23</v>
      </c>
      <c r="K66" s="16" t="s">
        <v>23</v>
      </c>
      <c r="L66" s="21">
        <v>0</v>
      </c>
    </row>
    <row r="67" spans="1:12" x14ac:dyDescent="0.25">
      <c r="A67" s="16" t="s">
        <v>172</v>
      </c>
      <c r="B67" s="17" t="s">
        <v>78</v>
      </c>
      <c r="C67" s="17" t="s">
        <v>171</v>
      </c>
      <c r="D67" s="17" t="s">
        <v>160</v>
      </c>
      <c r="E67" s="18">
        <v>0</v>
      </c>
      <c r="F67" s="19">
        <v>800</v>
      </c>
      <c r="G67" s="20">
        <v>0</v>
      </c>
      <c r="H67" s="19">
        <v>0</v>
      </c>
      <c r="I67" s="16" t="s">
        <v>52</v>
      </c>
      <c r="J67" s="17" t="s">
        <v>23</v>
      </c>
      <c r="K67" s="16" t="s">
        <v>23</v>
      </c>
      <c r="L67" s="21">
        <v>0</v>
      </c>
    </row>
    <row r="68" spans="1:12" x14ac:dyDescent="0.25">
      <c r="A68" s="16" t="s">
        <v>173</v>
      </c>
      <c r="B68" s="17" t="s">
        <v>29</v>
      </c>
      <c r="C68" s="17" t="s">
        <v>168</v>
      </c>
      <c r="D68" s="17" t="s">
        <v>170</v>
      </c>
      <c r="E68" s="18">
        <v>0</v>
      </c>
      <c r="F68" s="19">
        <v>400</v>
      </c>
      <c r="G68" s="20">
        <v>0</v>
      </c>
      <c r="H68" s="19">
        <v>0</v>
      </c>
      <c r="I68" s="16" t="s">
        <v>18</v>
      </c>
      <c r="J68" s="17" t="s">
        <v>23</v>
      </c>
      <c r="K68" s="16" t="s">
        <v>23</v>
      </c>
      <c r="L68" s="21">
        <v>0</v>
      </c>
    </row>
    <row r="69" spans="1:12" x14ac:dyDescent="0.25">
      <c r="A69" s="16" t="s">
        <v>174</v>
      </c>
      <c r="B69" s="17" t="s">
        <v>29</v>
      </c>
      <c r="C69" s="17" t="s">
        <v>160</v>
      </c>
      <c r="D69" s="17" t="s">
        <v>161</v>
      </c>
      <c r="E69" s="18">
        <v>0</v>
      </c>
      <c r="F69" s="19">
        <v>400</v>
      </c>
      <c r="G69" s="20">
        <v>0</v>
      </c>
      <c r="H69" s="19">
        <v>0</v>
      </c>
      <c r="I69" s="16" t="s">
        <v>18</v>
      </c>
      <c r="J69" s="17" t="s">
        <v>23</v>
      </c>
      <c r="K69" s="16" t="s">
        <v>23</v>
      </c>
      <c r="L69" s="21">
        <v>0</v>
      </c>
    </row>
    <row r="70" spans="1:12" x14ac:dyDescent="0.25">
      <c r="A70" s="10" t="s">
        <v>175</v>
      </c>
      <c r="B70" s="11" t="s">
        <v>176</v>
      </c>
      <c r="C70" s="11" t="s">
        <v>170</v>
      </c>
      <c r="D70" s="11" t="s">
        <v>177</v>
      </c>
      <c r="E70" s="12">
        <v>0</v>
      </c>
      <c r="F70" s="13">
        <v>3600</v>
      </c>
      <c r="G70" s="14">
        <v>0</v>
      </c>
      <c r="H70" s="13">
        <v>0</v>
      </c>
      <c r="I70" s="10" t="s">
        <v>178</v>
      </c>
      <c r="J70" s="11" t="s">
        <v>23</v>
      </c>
      <c r="K70" s="10" t="s">
        <v>23</v>
      </c>
      <c r="L70" s="15"/>
    </row>
    <row r="71" spans="1:12" x14ac:dyDescent="0.25">
      <c r="A71" s="16" t="s">
        <v>179</v>
      </c>
      <c r="B71" s="17" t="s">
        <v>29</v>
      </c>
      <c r="C71" s="17" t="s">
        <v>170</v>
      </c>
      <c r="D71" s="17" t="s">
        <v>180</v>
      </c>
      <c r="E71" s="18">
        <v>0</v>
      </c>
      <c r="F71" s="19">
        <v>400</v>
      </c>
      <c r="G71" s="20">
        <v>0</v>
      </c>
      <c r="H71" s="19">
        <v>0</v>
      </c>
      <c r="I71" s="16" t="s">
        <v>18</v>
      </c>
      <c r="J71" s="17" t="s">
        <v>23</v>
      </c>
      <c r="K71" s="16" t="s">
        <v>23</v>
      </c>
      <c r="L71" s="21">
        <v>0</v>
      </c>
    </row>
    <row r="72" spans="1:12" x14ac:dyDescent="0.25">
      <c r="A72" s="16" t="s">
        <v>181</v>
      </c>
      <c r="B72" s="17" t="s">
        <v>29</v>
      </c>
      <c r="C72" s="17" t="s">
        <v>180</v>
      </c>
      <c r="D72" s="17" t="s">
        <v>171</v>
      </c>
      <c r="E72" s="18">
        <v>0</v>
      </c>
      <c r="F72" s="19">
        <v>400</v>
      </c>
      <c r="G72" s="20">
        <v>0</v>
      </c>
      <c r="H72" s="19">
        <v>0</v>
      </c>
      <c r="I72" s="16" t="s">
        <v>18</v>
      </c>
      <c r="J72" s="17" t="s">
        <v>23</v>
      </c>
      <c r="K72" s="16" t="s">
        <v>23</v>
      </c>
      <c r="L72" s="21">
        <v>0</v>
      </c>
    </row>
    <row r="73" spans="1:12" x14ac:dyDescent="0.25">
      <c r="A73" s="16" t="s">
        <v>182</v>
      </c>
      <c r="B73" s="17" t="s">
        <v>29</v>
      </c>
      <c r="C73" s="17" t="s">
        <v>171</v>
      </c>
      <c r="D73" s="17" t="s">
        <v>183</v>
      </c>
      <c r="E73" s="18">
        <v>0</v>
      </c>
      <c r="F73" s="19">
        <v>400</v>
      </c>
      <c r="G73" s="20">
        <v>0</v>
      </c>
      <c r="H73" s="19">
        <v>0</v>
      </c>
      <c r="I73" s="16" t="s">
        <v>18</v>
      </c>
      <c r="J73" s="17" t="s">
        <v>23</v>
      </c>
      <c r="K73" s="16" t="s">
        <v>23</v>
      </c>
      <c r="L73" s="21">
        <v>0</v>
      </c>
    </row>
    <row r="74" spans="1:12" x14ac:dyDescent="0.25">
      <c r="A74" s="16" t="s">
        <v>184</v>
      </c>
      <c r="B74" s="17" t="s">
        <v>29</v>
      </c>
      <c r="C74" s="17" t="s">
        <v>183</v>
      </c>
      <c r="D74" s="17" t="s">
        <v>160</v>
      </c>
      <c r="E74" s="18">
        <v>0</v>
      </c>
      <c r="F74" s="19">
        <v>400</v>
      </c>
      <c r="G74" s="20">
        <v>0</v>
      </c>
      <c r="H74" s="19">
        <v>0</v>
      </c>
      <c r="I74" s="16" t="s">
        <v>18</v>
      </c>
      <c r="J74" s="17" t="s">
        <v>23</v>
      </c>
      <c r="K74" s="16" t="s">
        <v>23</v>
      </c>
      <c r="L74" s="21">
        <v>0</v>
      </c>
    </row>
    <row r="75" spans="1:12" x14ac:dyDescent="0.25">
      <c r="A75" s="16" t="s">
        <v>185</v>
      </c>
      <c r="B75" s="17" t="s">
        <v>29</v>
      </c>
      <c r="C75" s="17" t="s">
        <v>160</v>
      </c>
      <c r="D75" s="17" t="s">
        <v>161</v>
      </c>
      <c r="E75" s="18">
        <v>0</v>
      </c>
      <c r="F75" s="19">
        <v>400</v>
      </c>
      <c r="G75" s="20">
        <v>0</v>
      </c>
      <c r="H75" s="19">
        <v>0</v>
      </c>
      <c r="I75" s="16" t="s">
        <v>18</v>
      </c>
      <c r="J75" s="17" t="s">
        <v>23</v>
      </c>
      <c r="K75" s="16" t="s">
        <v>23</v>
      </c>
      <c r="L75" s="21">
        <v>0</v>
      </c>
    </row>
    <row r="76" spans="1:12" x14ac:dyDescent="0.25">
      <c r="A76" s="16" t="s">
        <v>186</v>
      </c>
      <c r="B76" s="17" t="s">
        <v>94</v>
      </c>
      <c r="C76" s="17" t="s">
        <v>127</v>
      </c>
      <c r="D76" s="17" t="s">
        <v>177</v>
      </c>
      <c r="E76" s="18">
        <v>0</v>
      </c>
      <c r="F76" s="19">
        <v>1600</v>
      </c>
      <c r="G76" s="20">
        <v>0</v>
      </c>
      <c r="H76" s="19">
        <v>0</v>
      </c>
      <c r="I76" s="16" t="s">
        <v>43</v>
      </c>
      <c r="J76" s="17" t="s">
        <v>23</v>
      </c>
      <c r="K76" s="16" t="s">
        <v>23</v>
      </c>
      <c r="L76" s="21">
        <v>0</v>
      </c>
    </row>
    <row r="77" spans="1:12" x14ac:dyDescent="0.25">
      <c r="A77" s="10" t="s">
        <v>187</v>
      </c>
      <c r="B77" s="11" t="s">
        <v>188</v>
      </c>
      <c r="C77" s="11" t="s">
        <v>183</v>
      </c>
      <c r="D77" s="11" t="s">
        <v>189</v>
      </c>
      <c r="E77" s="12">
        <v>0</v>
      </c>
      <c r="F77" s="13">
        <v>2400</v>
      </c>
      <c r="G77" s="14">
        <v>0</v>
      </c>
      <c r="H77" s="13">
        <v>0</v>
      </c>
      <c r="I77" s="10" t="s">
        <v>190</v>
      </c>
      <c r="J77" s="11" t="s">
        <v>23</v>
      </c>
      <c r="K77" s="10" t="s">
        <v>23</v>
      </c>
      <c r="L77" s="15"/>
    </row>
    <row r="78" spans="1:12" x14ac:dyDescent="0.25">
      <c r="A78" s="16" t="s">
        <v>191</v>
      </c>
      <c r="B78" s="17" t="s">
        <v>78</v>
      </c>
      <c r="C78" s="17" t="s">
        <v>183</v>
      </c>
      <c r="D78" s="17" t="s">
        <v>161</v>
      </c>
      <c r="E78" s="18">
        <v>0</v>
      </c>
      <c r="F78" s="19">
        <v>800</v>
      </c>
      <c r="G78" s="20">
        <v>0</v>
      </c>
      <c r="H78" s="19">
        <v>0</v>
      </c>
      <c r="I78" s="16" t="s">
        <v>52</v>
      </c>
      <c r="J78" s="17" t="s">
        <v>23</v>
      </c>
      <c r="K78" s="16" t="s">
        <v>23</v>
      </c>
      <c r="L78" s="21">
        <v>0</v>
      </c>
    </row>
    <row r="79" spans="1:12" x14ac:dyDescent="0.25">
      <c r="A79" s="16" t="s">
        <v>192</v>
      </c>
      <c r="B79" s="17" t="s">
        <v>29</v>
      </c>
      <c r="C79" s="17" t="s">
        <v>161</v>
      </c>
      <c r="D79" s="17" t="s">
        <v>154</v>
      </c>
      <c r="E79" s="18">
        <v>0</v>
      </c>
      <c r="F79" s="19">
        <v>400</v>
      </c>
      <c r="G79" s="20">
        <v>0</v>
      </c>
      <c r="H79" s="19">
        <v>0</v>
      </c>
      <c r="I79" s="16" t="s">
        <v>18</v>
      </c>
      <c r="J79" s="17" t="s">
        <v>23</v>
      </c>
      <c r="K79" s="16" t="s">
        <v>23</v>
      </c>
      <c r="L79" s="21">
        <v>0</v>
      </c>
    </row>
    <row r="80" spans="1:12" x14ac:dyDescent="0.25">
      <c r="A80" s="16" t="s">
        <v>193</v>
      </c>
      <c r="B80" s="17" t="s">
        <v>29</v>
      </c>
      <c r="C80" s="17" t="s">
        <v>154</v>
      </c>
      <c r="D80" s="17" t="s">
        <v>194</v>
      </c>
      <c r="E80" s="18">
        <v>0</v>
      </c>
      <c r="F80" s="19">
        <v>400</v>
      </c>
      <c r="G80" s="20">
        <v>0</v>
      </c>
      <c r="H80" s="19">
        <v>0</v>
      </c>
      <c r="I80" s="16" t="s">
        <v>18</v>
      </c>
      <c r="J80" s="17" t="s">
        <v>23</v>
      </c>
      <c r="K80" s="16" t="s">
        <v>23</v>
      </c>
      <c r="L80" s="21">
        <v>0</v>
      </c>
    </row>
    <row r="81" spans="1:12" x14ac:dyDescent="0.25">
      <c r="A81" s="16" t="s">
        <v>195</v>
      </c>
      <c r="B81" s="17" t="s">
        <v>78</v>
      </c>
      <c r="C81" s="17" t="s">
        <v>194</v>
      </c>
      <c r="D81" s="17" t="s">
        <v>189</v>
      </c>
      <c r="E81" s="18">
        <v>0</v>
      </c>
      <c r="F81" s="19">
        <v>800</v>
      </c>
      <c r="G81" s="20">
        <v>0</v>
      </c>
      <c r="H81" s="19">
        <v>0</v>
      </c>
      <c r="I81" s="16" t="s">
        <v>52</v>
      </c>
      <c r="J81" s="17" t="s">
        <v>23</v>
      </c>
      <c r="K81" s="16" t="s">
        <v>23</v>
      </c>
      <c r="L81" s="21">
        <v>0</v>
      </c>
    </row>
    <row r="82" spans="1:12" x14ac:dyDescent="0.25">
      <c r="A82" s="10" t="s">
        <v>196</v>
      </c>
      <c r="B82" s="11" t="s">
        <v>188</v>
      </c>
      <c r="C82" s="11" t="s">
        <v>161</v>
      </c>
      <c r="D82" s="11" t="s">
        <v>197</v>
      </c>
      <c r="E82" s="12">
        <v>0</v>
      </c>
      <c r="F82" s="13">
        <v>2400</v>
      </c>
      <c r="G82" s="14">
        <v>0</v>
      </c>
      <c r="H82" s="13">
        <v>0</v>
      </c>
      <c r="I82" s="10" t="s">
        <v>190</v>
      </c>
      <c r="J82" s="11" t="s">
        <v>23</v>
      </c>
      <c r="K82" s="10" t="s">
        <v>23</v>
      </c>
      <c r="L82" s="15"/>
    </row>
    <row r="83" spans="1:12" x14ac:dyDescent="0.25">
      <c r="A83" s="16" t="s">
        <v>198</v>
      </c>
      <c r="B83" s="17" t="s">
        <v>29</v>
      </c>
      <c r="C83" s="17" t="s">
        <v>161</v>
      </c>
      <c r="D83" s="17" t="s">
        <v>154</v>
      </c>
      <c r="E83" s="18">
        <v>0</v>
      </c>
      <c r="F83" s="19">
        <v>400</v>
      </c>
      <c r="G83" s="20">
        <v>0</v>
      </c>
      <c r="H83" s="19">
        <v>0</v>
      </c>
      <c r="I83" s="16" t="s">
        <v>18</v>
      </c>
      <c r="J83" s="17" t="s">
        <v>23</v>
      </c>
      <c r="K83" s="16" t="s">
        <v>23</v>
      </c>
      <c r="L83" s="21">
        <v>0</v>
      </c>
    </row>
    <row r="84" spans="1:12" x14ac:dyDescent="0.25">
      <c r="A84" s="16" t="s">
        <v>199</v>
      </c>
      <c r="B84" s="17" t="s">
        <v>78</v>
      </c>
      <c r="C84" s="17" t="s">
        <v>154</v>
      </c>
      <c r="D84" s="17" t="s">
        <v>200</v>
      </c>
      <c r="E84" s="18">
        <v>0</v>
      </c>
      <c r="F84" s="19">
        <v>800</v>
      </c>
      <c r="G84" s="20">
        <v>0</v>
      </c>
      <c r="H84" s="19">
        <v>0</v>
      </c>
      <c r="I84" s="16" t="s">
        <v>52</v>
      </c>
      <c r="J84" s="17" t="s">
        <v>23</v>
      </c>
      <c r="K84" s="16" t="s">
        <v>23</v>
      </c>
      <c r="L84" s="21">
        <v>0</v>
      </c>
    </row>
    <row r="85" spans="1:12" x14ac:dyDescent="0.25">
      <c r="A85" s="16" t="s">
        <v>201</v>
      </c>
      <c r="B85" s="17" t="s">
        <v>78</v>
      </c>
      <c r="C85" s="17" t="s">
        <v>200</v>
      </c>
      <c r="D85" s="17" t="s">
        <v>130</v>
      </c>
      <c r="E85" s="18">
        <v>0</v>
      </c>
      <c r="F85" s="19">
        <v>800</v>
      </c>
      <c r="G85" s="20">
        <v>0</v>
      </c>
      <c r="H85" s="19">
        <v>0</v>
      </c>
      <c r="I85" s="16" t="s">
        <v>52</v>
      </c>
      <c r="J85" s="17" t="s">
        <v>23</v>
      </c>
      <c r="K85" s="16" t="s">
        <v>23</v>
      </c>
      <c r="L85" s="21">
        <v>0</v>
      </c>
    </row>
    <row r="86" spans="1:12" x14ac:dyDescent="0.25">
      <c r="A86" s="16" t="s">
        <v>202</v>
      </c>
      <c r="B86" s="17" t="s">
        <v>29</v>
      </c>
      <c r="C86" s="17" t="s">
        <v>130</v>
      </c>
      <c r="D86" s="17" t="s">
        <v>197</v>
      </c>
      <c r="E86" s="18">
        <v>0</v>
      </c>
      <c r="F86" s="19">
        <v>400</v>
      </c>
      <c r="G86" s="20">
        <v>0</v>
      </c>
      <c r="H86" s="19">
        <v>0</v>
      </c>
      <c r="I86" s="16" t="s">
        <v>18</v>
      </c>
      <c r="J86" s="17" t="s">
        <v>23</v>
      </c>
      <c r="K86" s="16" t="s">
        <v>23</v>
      </c>
      <c r="L86" s="21">
        <v>0</v>
      </c>
    </row>
    <row r="87" spans="1:12" x14ac:dyDescent="0.25">
      <c r="A87" s="10" t="s">
        <v>203</v>
      </c>
      <c r="B87" s="11" t="s">
        <v>136</v>
      </c>
      <c r="C87" s="11" t="s">
        <v>130</v>
      </c>
      <c r="D87" s="11" t="s">
        <v>204</v>
      </c>
      <c r="E87" s="12">
        <v>0</v>
      </c>
      <c r="F87" s="13">
        <v>2000</v>
      </c>
      <c r="G87" s="14">
        <v>0</v>
      </c>
      <c r="H87" s="13">
        <v>0</v>
      </c>
      <c r="I87" s="10" t="s">
        <v>44</v>
      </c>
      <c r="J87" s="11" t="s">
        <v>23</v>
      </c>
      <c r="K87" s="10" t="s">
        <v>23</v>
      </c>
      <c r="L87" s="15"/>
    </row>
    <row r="88" spans="1:12" x14ac:dyDescent="0.25">
      <c r="A88" s="16" t="s">
        <v>205</v>
      </c>
      <c r="B88" s="17" t="s">
        <v>29</v>
      </c>
      <c r="C88" s="17" t="s">
        <v>130</v>
      </c>
      <c r="D88" s="17" t="s">
        <v>197</v>
      </c>
      <c r="E88" s="18">
        <v>0</v>
      </c>
      <c r="F88" s="19">
        <v>400</v>
      </c>
      <c r="G88" s="20">
        <v>0</v>
      </c>
      <c r="H88" s="19">
        <v>0</v>
      </c>
      <c r="I88" s="16" t="s">
        <v>18</v>
      </c>
      <c r="J88" s="17" t="s">
        <v>23</v>
      </c>
      <c r="K88" s="16" t="s">
        <v>23</v>
      </c>
      <c r="L88" s="21">
        <v>0</v>
      </c>
    </row>
    <row r="89" spans="1:12" x14ac:dyDescent="0.25">
      <c r="A89" s="16" t="s">
        <v>206</v>
      </c>
      <c r="B89" s="17" t="s">
        <v>29</v>
      </c>
      <c r="C89" s="17" t="s">
        <v>127</v>
      </c>
      <c r="D89" s="17" t="s">
        <v>207</v>
      </c>
      <c r="E89" s="18">
        <v>0</v>
      </c>
      <c r="F89" s="19">
        <v>400</v>
      </c>
      <c r="G89" s="20">
        <v>0</v>
      </c>
      <c r="H89" s="19">
        <v>0</v>
      </c>
      <c r="I89" s="16" t="s">
        <v>18</v>
      </c>
      <c r="J89" s="17" t="s">
        <v>23</v>
      </c>
      <c r="K89" s="16" t="s">
        <v>23</v>
      </c>
      <c r="L89" s="21">
        <v>0</v>
      </c>
    </row>
    <row r="90" spans="1:12" x14ac:dyDescent="0.25">
      <c r="A90" s="16" t="s">
        <v>208</v>
      </c>
      <c r="B90" s="17" t="s">
        <v>29</v>
      </c>
      <c r="C90" s="17" t="s">
        <v>207</v>
      </c>
      <c r="D90" s="17" t="s">
        <v>204</v>
      </c>
      <c r="E90" s="18">
        <v>0</v>
      </c>
      <c r="F90" s="19">
        <v>400</v>
      </c>
      <c r="G90" s="20">
        <v>0</v>
      </c>
      <c r="H90" s="19">
        <v>0</v>
      </c>
      <c r="I90" s="16" t="s">
        <v>18</v>
      </c>
      <c r="J90" s="17" t="s">
        <v>23</v>
      </c>
      <c r="K90" s="16" t="s">
        <v>23</v>
      </c>
      <c r="L90" s="21">
        <v>0</v>
      </c>
    </row>
    <row r="91" spans="1:12" x14ac:dyDescent="0.25">
      <c r="A91" s="16" t="s">
        <v>209</v>
      </c>
      <c r="B91" s="17" t="s">
        <v>78</v>
      </c>
      <c r="C91" s="17" t="s">
        <v>197</v>
      </c>
      <c r="D91" s="17" t="s">
        <v>127</v>
      </c>
      <c r="E91" s="18">
        <v>0</v>
      </c>
      <c r="F91" s="19">
        <v>800</v>
      </c>
      <c r="G91" s="20">
        <v>0</v>
      </c>
      <c r="H91" s="19">
        <v>0</v>
      </c>
      <c r="I91" s="16" t="s">
        <v>52</v>
      </c>
      <c r="J91" s="17" t="s">
        <v>23</v>
      </c>
      <c r="K91" s="16" t="s">
        <v>23</v>
      </c>
      <c r="L91" s="21">
        <v>0</v>
      </c>
    </row>
    <row r="92" spans="1:12" x14ac:dyDescent="0.25">
      <c r="A92" s="10" t="s">
        <v>210</v>
      </c>
      <c r="B92" s="11" t="s">
        <v>60</v>
      </c>
      <c r="C92" s="11" t="s">
        <v>127</v>
      </c>
      <c r="D92" s="11" t="s">
        <v>211</v>
      </c>
      <c r="E92" s="12">
        <v>0</v>
      </c>
      <c r="F92" s="13">
        <v>1200</v>
      </c>
      <c r="G92" s="14">
        <v>0</v>
      </c>
      <c r="H92" s="13">
        <v>0</v>
      </c>
      <c r="I92" s="10" t="s">
        <v>53</v>
      </c>
      <c r="J92" s="11" t="s">
        <v>23</v>
      </c>
      <c r="K92" s="10" t="s">
        <v>23</v>
      </c>
      <c r="L92" s="15"/>
    </row>
    <row r="93" spans="1:12" x14ac:dyDescent="0.25">
      <c r="A93" s="16" t="s">
        <v>212</v>
      </c>
      <c r="B93" s="17" t="s">
        <v>29</v>
      </c>
      <c r="C93" s="17" t="s">
        <v>127</v>
      </c>
      <c r="D93" s="17" t="s">
        <v>207</v>
      </c>
      <c r="E93" s="18">
        <v>0</v>
      </c>
      <c r="F93" s="19">
        <v>400</v>
      </c>
      <c r="G93" s="20">
        <v>0</v>
      </c>
      <c r="H93" s="19">
        <v>0</v>
      </c>
      <c r="I93" s="16" t="s">
        <v>18</v>
      </c>
      <c r="J93" s="17" t="s">
        <v>23</v>
      </c>
      <c r="K93" s="16" t="s">
        <v>23</v>
      </c>
      <c r="L93" s="21">
        <v>0</v>
      </c>
    </row>
    <row r="94" spans="1:12" x14ac:dyDescent="0.25">
      <c r="A94" s="16" t="s">
        <v>213</v>
      </c>
      <c r="B94" s="17" t="s">
        <v>29</v>
      </c>
      <c r="C94" s="17" t="s">
        <v>207</v>
      </c>
      <c r="D94" s="17" t="s">
        <v>204</v>
      </c>
      <c r="E94" s="18">
        <v>0</v>
      </c>
      <c r="F94" s="19">
        <v>400</v>
      </c>
      <c r="G94" s="20">
        <v>0</v>
      </c>
      <c r="H94" s="19">
        <v>0</v>
      </c>
      <c r="I94" s="16" t="s">
        <v>18</v>
      </c>
      <c r="J94" s="17" t="s">
        <v>23</v>
      </c>
      <c r="K94" s="16" t="s">
        <v>23</v>
      </c>
      <c r="L94" s="21">
        <v>0</v>
      </c>
    </row>
    <row r="95" spans="1:12" x14ac:dyDescent="0.25">
      <c r="A95" s="16" t="s">
        <v>214</v>
      </c>
      <c r="B95" s="17" t="s">
        <v>29</v>
      </c>
      <c r="C95" s="17" t="s">
        <v>204</v>
      </c>
      <c r="D95" s="17" t="s">
        <v>211</v>
      </c>
      <c r="E95" s="18">
        <v>0</v>
      </c>
      <c r="F95" s="19">
        <v>400</v>
      </c>
      <c r="G95" s="20">
        <v>0</v>
      </c>
      <c r="H95" s="19">
        <v>0</v>
      </c>
      <c r="I95" s="16" t="s">
        <v>18</v>
      </c>
      <c r="J95" s="17" t="s">
        <v>23</v>
      </c>
      <c r="K95" s="16" t="s">
        <v>23</v>
      </c>
      <c r="L95" s="21">
        <v>0</v>
      </c>
    </row>
    <row r="96" spans="1:12" x14ac:dyDescent="0.25">
      <c r="A96" s="10" t="s">
        <v>215</v>
      </c>
      <c r="B96" s="11" t="s">
        <v>216</v>
      </c>
      <c r="C96" s="11" t="s">
        <v>211</v>
      </c>
      <c r="D96" s="11" t="s">
        <v>151</v>
      </c>
      <c r="E96" s="12">
        <v>0</v>
      </c>
      <c r="F96" s="13">
        <v>3200</v>
      </c>
      <c r="G96" s="14">
        <v>0</v>
      </c>
      <c r="H96" s="13">
        <v>0</v>
      </c>
      <c r="I96" s="10" t="s">
        <v>217</v>
      </c>
      <c r="J96" s="11" t="s">
        <v>23</v>
      </c>
      <c r="K96" s="10" t="s">
        <v>23</v>
      </c>
      <c r="L96" s="15"/>
    </row>
    <row r="97" spans="1:12" x14ac:dyDescent="0.25">
      <c r="A97" s="16" t="s">
        <v>218</v>
      </c>
      <c r="B97" s="17" t="s">
        <v>60</v>
      </c>
      <c r="C97" s="17" t="s">
        <v>211</v>
      </c>
      <c r="D97" s="17" t="s">
        <v>219</v>
      </c>
      <c r="E97" s="18">
        <v>0</v>
      </c>
      <c r="F97" s="19">
        <v>1200</v>
      </c>
      <c r="G97" s="20">
        <v>0</v>
      </c>
      <c r="H97" s="19">
        <v>0</v>
      </c>
      <c r="I97" s="16" t="s">
        <v>53</v>
      </c>
      <c r="J97" s="17" t="s">
        <v>23</v>
      </c>
      <c r="K97" s="16" t="s">
        <v>23</v>
      </c>
      <c r="L97" s="21">
        <v>0</v>
      </c>
    </row>
    <row r="98" spans="1:12" x14ac:dyDescent="0.25">
      <c r="A98" s="16" t="s">
        <v>220</v>
      </c>
      <c r="B98" s="17" t="s">
        <v>78</v>
      </c>
      <c r="C98" s="17" t="s">
        <v>219</v>
      </c>
      <c r="D98" s="17" t="s">
        <v>221</v>
      </c>
      <c r="E98" s="18">
        <v>0</v>
      </c>
      <c r="F98" s="19">
        <v>800</v>
      </c>
      <c r="G98" s="20">
        <v>0</v>
      </c>
      <c r="H98" s="19">
        <v>0</v>
      </c>
      <c r="I98" s="16" t="s">
        <v>52</v>
      </c>
      <c r="J98" s="17" t="s">
        <v>23</v>
      </c>
      <c r="K98" s="16" t="s">
        <v>23</v>
      </c>
      <c r="L98" s="21">
        <v>0</v>
      </c>
    </row>
    <row r="99" spans="1:12" x14ac:dyDescent="0.25">
      <c r="A99" s="16" t="s">
        <v>222</v>
      </c>
      <c r="B99" s="17" t="s">
        <v>78</v>
      </c>
      <c r="C99" s="17" t="s">
        <v>221</v>
      </c>
      <c r="D99" s="17" t="s">
        <v>223</v>
      </c>
      <c r="E99" s="18">
        <v>0</v>
      </c>
      <c r="F99" s="19">
        <v>800</v>
      </c>
      <c r="G99" s="20">
        <v>0</v>
      </c>
      <c r="H99" s="19">
        <v>0</v>
      </c>
      <c r="I99" s="16" t="s">
        <v>52</v>
      </c>
      <c r="J99" s="17" t="s">
        <v>23</v>
      </c>
      <c r="K99" s="16" t="s">
        <v>23</v>
      </c>
      <c r="L99" s="21">
        <v>0</v>
      </c>
    </row>
    <row r="100" spans="1:12" x14ac:dyDescent="0.25">
      <c r="A100" s="16" t="s">
        <v>224</v>
      </c>
      <c r="B100" s="17" t="s">
        <v>29</v>
      </c>
      <c r="C100" s="17" t="s">
        <v>223</v>
      </c>
      <c r="D100" s="17" t="s">
        <v>151</v>
      </c>
      <c r="E100" s="18">
        <v>0</v>
      </c>
      <c r="F100" s="19">
        <v>400</v>
      </c>
      <c r="G100" s="20">
        <v>0</v>
      </c>
      <c r="H100" s="19">
        <v>0</v>
      </c>
      <c r="I100" s="16" t="s">
        <v>18</v>
      </c>
      <c r="J100" s="17" t="s">
        <v>23</v>
      </c>
      <c r="K100" s="16" t="s">
        <v>23</v>
      </c>
      <c r="L100" s="21">
        <v>0</v>
      </c>
    </row>
    <row r="101" spans="1:12" x14ac:dyDescent="0.25">
      <c r="A101" s="10" t="s">
        <v>76</v>
      </c>
      <c r="B101" s="11" t="s">
        <v>69</v>
      </c>
      <c r="C101" s="11" t="s">
        <v>177</v>
      </c>
      <c r="D101" s="11" t="s">
        <v>225</v>
      </c>
      <c r="E101" s="12">
        <v>0</v>
      </c>
      <c r="F101" s="13">
        <v>2800</v>
      </c>
      <c r="G101" s="14">
        <v>0</v>
      </c>
      <c r="H101" s="13">
        <v>0</v>
      </c>
      <c r="I101" s="10" t="s">
        <v>226</v>
      </c>
      <c r="J101" s="11" t="s">
        <v>23</v>
      </c>
      <c r="K101" s="10" t="s">
        <v>23</v>
      </c>
      <c r="L101" s="15"/>
    </row>
    <row r="102" spans="1:12" x14ac:dyDescent="0.25">
      <c r="A102" s="16" t="s">
        <v>227</v>
      </c>
      <c r="B102" s="17" t="s">
        <v>78</v>
      </c>
      <c r="C102" s="17" t="s">
        <v>177</v>
      </c>
      <c r="D102" s="17" t="s">
        <v>219</v>
      </c>
      <c r="E102" s="18">
        <v>0</v>
      </c>
      <c r="F102" s="19">
        <v>800</v>
      </c>
      <c r="G102" s="20">
        <v>0</v>
      </c>
      <c r="H102" s="19">
        <v>0</v>
      </c>
      <c r="I102" s="16" t="s">
        <v>52</v>
      </c>
      <c r="J102" s="17" t="s">
        <v>23</v>
      </c>
      <c r="K102" s="16" t="s">
        <v>23</v>
      </c>
      <c r="L102" s="21">
        <v>0</v>
      </c>
    </row>
    <row r="103" spans="1:12" x14ac:dyDescent="0.25">
      <c r="A103" s="16" t="s">
        <v>228</v>
      </c>
      <c r="B103" s="17" t="s">
        <v>78</v>
      </c>
      <c r="C103" s="17" t="s">
        <v>151</v>
      </c>
      <c r="D103" s="17" t="s">
        <v>229</v>
      </c>
      <c r="E103" s="18">
        <v>0</v>
      </c>
      <c r="F103" s="19">
        <v>800</v>
      </c>
      <c r="G103" s="20">
        <v>0</v>
      </c>
      <c r="H103" s="19">
        <v>0</v>
      </c>
      <c r="I103" s="16" t="s">
        <v>52</v>
      </c>
      <c r="J103" s="17" t="s">
        <v>23</v>
      </c>
      <c r="K103" s="16" t="s">
        <v>23</v>
      </c>
      <c r="L103" s="21">
        <v>0</v>
      </c>
    </row>
    <row r="104" spans="1:12" x14ac:dyDescent="0.25">
      <c r="A104" s="16" t="s">
        <v>230</v>
      </c>
      <c r="B104" s="17" t="s">
        <v>78</v>
      </c>
      <c r="C104" s="17" t="s">
        <v>229</v>
      </c>
      <c r="D104" s="17" t="s">
        <v>231</v>
      </c>
      <c r="E104" s="18">
        <v>0</v>
      </c>
      <c r="F104" s="19">
        <v>800</v>
      </c>
      <c r="G104" s="20">
        <v>0</v>
      </c>
      <c r="H104" s="19">
        <v>0</v>
      </c>
      <c r="I104" s="16" t="s">
        <v>52</v>
      </c>
      <c r="J104" s="17" t="s">
        <v>23</v>
      </c>
      <c r="K104" s="16" t="s">
        <v>23</v>
      </c>
      <c r="L104" s="21">
        <v>0</v>
      </c>
    </row>
    <row r="105" spans="1:12" x14ac:dyDescent="0.25">
      <c r="A105" s="16" t="s">
        <v>232</v>
      </c>
      <c r="B105" s="17" t="s">
        <v>29</v>
      </c>
      <c r="C105" s="17" t="s">
        <v>231</v>
      </c>
      <c r="D105" s="17" t="s">
        <v>225</v>
      </c>
      <c r="E105" s="18">
        <v>0</v>
      </c>
      <c r="F105" s="19">
        <v>400</v>
      </c>
      <c r="G105" s="20">
        <v>0</v>
      </c>
      <c r="H105" s="19">
        <v>0</v>
      </c>
      <c r="I105" s="16" t="s">
        <v>18</v>
      </c>
      <c r="J105" s="17" t="s">
        <v>23</v>
      </c>
      <c r="K105" s="16" t="s">
        <v>23</v>
      </c>
      <c r="L105" s="21">
        <v>0</v>
      </c>
    </row>
    <row r="106" spans="1:12" x14ac:dyDescent="0.25">
      <c r="A106" s="10" t="s">
        <v>80</v>
      </c>
      <c r="B106" s="11" t="s">
        <v>216</v>
      </c>
      <c r="C106" s="11" t="s">
        <v>225</v>
      </c>
      <c r="D106" s="11" t="s">
        <v>15</v>
      </c>
      <c r="E106" s="12">
        <v>0</v>
      </c>
      <c r="F106" s="13">
        <v>3200</v>
      </c>
      <c r="G106" s="14">
        <v>0</v>
      </c>
      <c r="H106" s="13">
        <v>0</v>
      </c>
      <c r="I106" s="10" t="s">
        <v>217</v>
      </c>
      <c r="J106" s="11" t="s">
        <v>23</v>
      </c>
      <c r="K106" s="10" t="s">
        <v>23</v>
      </c>
      <c r="L106" s="15"/>
    </row>
    <row r="107" spans="1:12" x14ac:dyDescent="0.25">
      <c r="A107" s="16" t="s">
        <v>233</v>
      </c>
      <c r="B107" s="17" t="s">
        <v>29</v>
      </c>
      <c r="C107" s="17" t="s">
        <v>225</v>
      </c>
      <c r="D107" s="17" t="s">
        <v>234</v>
      </c>
      <c r="E107" s="18">
        <v>0</v>
      </c>
      <c r="F107" s="19">
        <v>400</v>
      </c>
      <c r="G107" s="20">
        <v>0</v>
      </c>
      <c r="H107" s="19">
        <v>0</v>
      </c>
      <c r="I107" s="16" t="s">
        <v>18</v>
      </c>
      <c r="J107" s="17" t="s">
        <v>23</v>
      </c>
      <c r="K107" s="16" t="s">
        <v>23</v>
      </c>
      <c r="L107" s="21">
        <v>0</v>
      </c>
    </row>
    <row r="108" spans="1:12" x14ac:dyDescent="0.25">
      <c r="A108" s="16" t="s">
        <v>235</v>
      </c>
      <c r="B108" s="17" t="s">
        <v>29</v>
      </c>
      <c r="C108" s="17" t="s">
        <v>234</v>
      </c>
      <c r="D108" s="17" t="s">
        <v>236</v>
      </c>
      <c r="E108" s="18">
        <v>0</v>
      </c>
      <c r="F108" s="19">
        <v>400</v>
      </c>
      <c r="G108" s="20">
        <v>0</v>
      </c>
      <c r="H108" s="19">
        <v>0</v>
      </c>
      <c r="I108" s="16" t="s">
        <v>18</v>
      </c>
      <c r="J108" s="17" t="s">
        <v>23</v>
      </c>
      <c r="K108" s="16" t="s">
        <v>23</v>
      </c>
      <c r="L108" s="21">
        <v>0</v>
      </c>
    </row>
    <row r="109" spans="1:12" x14ac:dyDescent="0.25">
      <c r="A109" s="16" t="s">
        <v>237</v>
      </c>
      <c r="B109" s="17" t="s">
        <v>29</v>
      </c>
      <c r="C109" s="17" t="s">
        <v>236</v>
      </c>
      <c r="D109" s="17" t="s">
        <v>238</v>
      </c>
      <c r="E109" s="18">
        <v>0</v>
      </c>
      <c r="F109" s="19">
        <v>400</v>
      </c>
      <c r="G109" s="20">
        <v>0</v>
      </c>
      <c r="H109" s="19">
        <v>0</v>
      </c>
      <c r="I109" s="16" t="s">
        <v>18</v>
      </c>
      <c r="J109" s="17" t="s">
        <v>23</v>
      </c>
      <c r="K109" s="16" t="s">
        <v>23</v>
      </c>
      <c r="L109" s="21">
        <v>0</v>
      </c>
    </row>
    <row r="110" spans="1:12" x14ac:dyDescent="0.25">
      <c r="A110" s="16" t="s">
        <v>239</v>
      </c>
      <c r="B110" s="17" t="s">
        <v>136</v>
      </c>
      <c r="C110" s="17" t="s">
        <v>238</v>
      </c>
      <c r="D110" s="17" t="s">
        <v>15</v>
      </c>
      <c r="E110" s="18">
        <v>0</v>
      </c>
      <c r="F110" s="19">
        <v>2000</v>
      </c>
      <c r="G110" s="20">
        <v>0</v>
      </c>
      <c r="H110" s="19">
        <v>0</v>
      </c>
      <c r="I110" s="16" t="s">
        <v>44</v>
      </c>
      <c r="J110" s="17" t="s">
        <v>23</v>
      </c>
      <c r="K110" s="16" t="s">
        <v>23</v>
      </c>
      <c r="L110" s="21">
        <v>0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3"/>
  <sheetViews>
    <sheetView zoomScaleNormal="100" workbookViewId="0">
      <selection activeCell="L35" sqref="L35"/>
    </sheetView>
  </sheetViews>
  <sheetFormatPr defaultRowHeight="15" x14ac:dyDescent="0.25"/>
  <cols>
    <col min="1" max="1" width="14.140625" style="39" customWidth="1"/>
    <col min="2" max="2" width="51.140625" style="39" customWidth="1"/>
    <col min="3" max="3" width="17.7109375" style="39" bestFit="1" customWidth="1"/>
    <col min="4" max="4" width="15.42578125" style="39" customWidth="1"/>
    <col min="5" max="5" width="15.85546875" style="39" customWidth="1"/>
    <col min="6" max="6" width="17.5703125" style="39" customWidth="1"/>
    <col min="7" max="7" width="14.7109375" style="39" customWidth="1"/>
    <col min="8" max="8" width="9.140625" style="39"/>
    <col min="9" max="9" width="11.7109375" style="39" bestFit="1" customWidth="1"/>
    <col min="10" max="16384" width="9.140625" style="39"/>
  </cols>
  <sheetData>
    <row r="1" spans="1:12" ht="33.75" x14ac:dyDescent="0.25">
      <c r="A1" s="37" t="s">
        <v>260</v>
      </c>
      <c r="B1" s="37" t="s">
        <v>241</v>
      </c>
      <c r="C1" s="38" t="s">
        <v>2</v>
      </c>
      <c r="D1" s="38" t="s">
        <v>3</v>
      </c>
      <c r="E1" s="38" t="s">
        <v>256</v>
      </c>
      <c r="F1" s="38" t="s">
        <v>255</v>
      </c>
      <c r="G1" s="38" t="s">
        <v>257</v>
      </c>
    </row>
    <row r="2" spans="1:12" x14ac:dyDescent="0.25">
      <c r="A2" s="45" t="s">
        <v>258</v>
      </c>
      <c r="B2" s="40" t="s">
        <v>19</v>
      </c>
      <c r="C2" s="41" t="s">
        <v>14</v>
      </c>
      <c r="D2" s="41" t="s">
        <v>21</v>
      </c>
      <c r="E2" s="43">
        <v>1626.67</v>
      </c>
      <c r="F2" s="43">
        <v>200</v>
      </c>
      <c r="G2" s="43">
        <f>(E2*10)/100</f>
        <v>162.667</v>
      </c>
    </row>
    <row r="3" spans="1:12" x14ac:dyDescent="0.25">
      <c r="A3" s="45" t="s">
        <v>258</v>
      </c>
      <c r="B3" s="40" t="s">
        <v>39</v>
      </c>
      <c r="C3" s="41" t="s">
        <v>41</v>
      </c>
      <c r="D3" s="41" t="s">
        <v>42</v>
      </c>
      <c r="E3" s="43">
        <v>1600</v>
      </c>
      <c r="F3" s="43">
        <v>500</v>
      </c>
      <c r="G3" s="43">
        <f t="shared" ref="G3:G13" si="0">(E3*10)/100</f>
        <v>160</v>
      </c>
    </row>
    <row r="4" spans="1:12" x14ac:dyDescent="0.25">
      <c r="A4" s="45" t="s">
        <v>258</v>
      </c>
      <c r="B4" s="40" t="s">
        <v>48</v>
      </c>
      <c r="C4" s="41" t="s">
        <v>42</v>
      </c>
      <c r="D4" s="41" t="s">
        <v>56</v>
      </c>
      <c r="E4" s="43">
        <v>14000</v>
      </c>
      <c r="F4" s="43">
        <v>3000</v>
      </c>
      <c r="G4" s="43">
        <f t="shared" si="0"/>
        <v>1400</v>
      </c>
    </row>
    <row r="5" spans="1:12" x14ac:dyDescent="0.25">
      <c r="A5" s="45" t="s">
        <v>258</v>
      </c>
      <c r="B5" s="40" t="s">
        <v>54</v>
      </c>
      <c r="C5" s="41" t="s">
        <v>56</v>
      </c>
      <c r="D5" s="41" t="s">
        <v>87</v>
      </c>
      <c r="E5" s="43">
        <v>8800</v>
      </c>
      <c r="F5" s="43">
        <v>2500</v>
      </c>
      <c r="G5" s="43">
        <f t="shared" si="0"/>
        <v>880</v>
      </c>
    </row>
    <row r="6" spans="1:12" x14ac:dyDescent="0.25">
      <c r="A6" s="45" t="s">
        <v>258</v>
      </c>
      <c r="B6" s="55" t="s">
        <v>58</v>
      </c>
      <c r="C6" s="62" t="s">
        <v>107</v>
      </c>
      <c r="D6" s="62" t="s">
        <v>110</v>
      </c>
      <c r="E6" s="56">
        <v>7600</v>
      </c>
      <c r="F6" s="56">
        <v>1900</v>
      </c>
      <c r="G6" s="56">
        <f t="shared" si="0"/>
        <v>760</v>
      </c>
    </row>
    <row r="7" spans="1:12" x14ac:dyDescent="0.25">
      <c r="A7" s="45"/>
      <c r="B7" s="63"/>
      <c r="C7" s="226" t="s">
        <v>261</v>
      </c>
      <c r="D7" s="226"/>
      <c r="E7" s="64"/>
      <c r="F7" s="64"/>
      <c r="G7" s="64"/>
      <c r="I7" s="53"/>
    </row>
    <row r="8" spans="1:12" s="61" customFormat="1" x14ac:dyDescent="0.25">
      <c r="A8" s="57"/>
      <c r="B8" s="58"/>
      <c r="C8" s="59"/>
      <c r="D8" s="59"/>
      <c r="E8" s="60"/>
      <c r="F8" s="60"/>
      <c r="G8" s="60"/>
    </row>
    <row r="9" spans="1:12" x14ac:dyDescent="0.25">
      <c r="A9" s="45" t="s">
        <v>259</v>
      </c>
      <c r="B9" s="65" t="s">
        <v>62</v>
      </c>
      <c r="C9" s="66" t="s">
        <v>110</v>
      </c>
      <c r="D9" s="66" t="s">
        <v>127</v>
      </c>
      <c r="E9" s="67">
        <v>7600</v>
      </c>
      <c r="F9" s="67">
        <v>600</v>
      </c>
      <c r="G9" s="67">
        <f t="shared" si="0"/>
        <v>760</v>
      </c>
    </row>
    <row r="10" spans="1:12" ht="16.5" customHeight="1" x14ac:dyDescent="0.25">
      <c r="A10" s="45" t="s">
        <v>259</v>
      </c>
      <c r="B10" s="40" t="s">
        <v>67</v>
      </c>
      <c r="C10" s="41" t="s">
        <v>115</v>
      </c>
      <c r="D10" s="41" t="s">
        <v>133</v>
      </c>
      <c r="E10" s="43">
        <v>11600</v>
      </c>
      <c r="F10" s="43">
        <v>4800</v>
      </c>
      <c r="G10" s="43">
        <f t="shared" si="0"/>
        <v>1160</v>
      </c>
    </row>
    <row r="11" spans="1:12" x14ac:dyDescent="0.25">
      <c r="A11" s="45" t="s">
        <v>259</v>
      </c>
      <c r="B11" s="40" t="s">
        <v>72</v>
      </c>
      <c r="C11" s="41" t="s">
        <v>110</v>
      </c>
      <c r="D11" s="41" t="s">
        <v>151</v>
      </c>
      <c r="E11" s="43">
        <v>20400</v>
      </c>
      <c r="F11" s="43">
        <v>4300</v>
      </c>
      <c r="G11" s="43">
        <f t="shared" si="0"/>
        <v>2040</v>
      </c>
    </row>
    <row r="12" spans="1:12" x14ac:dyDescent="0.25">
      <c r="A12" s="45" t="s">
        <v>259</v>
      </c>
      <c r="B12" s="40" t="s">
        <v>76</v>
      </c>
      <c r="C12" s="41" t="s">
        <v>177</v>
      </c>
      <c r="D12" s="41" t="s">
        <v>225</v>
      </c>
      <c r="E12" s="43">
        <v>2800</v>
      </c>
      <c r="F12" s="43">
        <v>2200</v>
      </c>
      <c r="G12" s="43">
        <f t="shared" si="0"/>
        <v>280</v>
      </c>
    </row>
    <row r="13" spans="1:12" x14ac:dyDescent="0.25">
      <c r="A13" s="45" t="s">
        <v>259</v>
      </c>
      <c r="B13" s="40" t="s">
        <v>80</v>
      </c>
      <c r="C13" s="41" t="s">
        <v>225</v>
      </c>
      <c r="D13" s="41" t="s">
        <v>15</v>
      </c>
      <c r="E13" s="43">
        <v>3200</v>
      </c>
      <c r="F13" s="43">
        <v>1400</v>
      </c>
      <c r="G13" s="43">
        <f t="shared" si="0"/>
        <v>320</v>
      </c>
    </row>
    <row r="14" spans="1:12" x14ac:dyDescent="0.25">
      <c r="C14" s="226" t="s">
        <v>262</v>
      </c>
      <c r="D14" s="226"/>
      <c r="E14" s="68"/>
      <c r="F14" s="68"/>
      <c r="G14" s="68"/>
      <c r="I14" s="53"/>
      <c r="L14" s="45"/>
    </row>
    <row r="15" spans="1:12" s="52" customFormat="1" x14ac:dyDescent="0.25">
      <c r="D15" s="103"/>
      <c r="E15" s="104"/>
      <c r="F15" s="104"/>
      <c r="G15" s="104"/>
    </row>
    <row r="16" spans="1:12" s="52" customFormat="1" x14ac:dyDescent="0.25">
      <c r="D16" s="103"/>
      <c r="E16" s="104"/>
      <c r="F16" s="104"/>
      <c r="G16" s="104"/>
    </row>
    <row r="17" spans="3:7" s="52" customFormat="1" x14ac:dyDescent="0.25"/>
    <row r="18" spans="3:7" s="52" customFormat="1" x14ac:dyDescent="0.25">
      <c r="D18" s="105"/>
      <c r="F18" s="105"/>
    </row>
    <row r="19" spans="3:7" s="52" customFormat="1" x14ac:dyDescent="0.25">
      <c r="D19" s="106"/>
      <c r="E19" s="107"/>
      <c r="G19" s="108"/>
    </row>
    <row r="20" spans="3:7" s="52" customFormat="1" x14ac:dyDescent="0.25">
      <c r="D20" s="106"/>
      <c r="E20" s="108"/>
    </row>
    <row r="21" spans="3:7" s="52" customFormat="1" x14ac:dyDescent="0.25">
      <c r="C21" s="105"/>
      <c r="D21" s="109"/>
    </row>
    <row r="22" spans="3:7" s="52" customFormat="1" x14ac:dyDescent="0.25"/>
    <row r="23" spans="3:7" s="52" customFormat="1" x14ac:dyDescent="0.25"/>
  </sheetData>
  <mergeCells count="2">
    <mergeCell ref="C7:D7"/>
    <mergeCell ref="C14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1"/>
  <dimension ref="A1:L21"/>
  <sheetViews>
    <sheetView zoomScaleNormal="100" workbookViewId="0">
      <selection activeCell="G18" sqref="G18"/>
    </sheetView>
  </sheetViews>
  <sheetFormatPr defaultRowHeight="15" x14ac:dyDescent="0.25"/>
  <cols>
    <col min="1" max="1" width="14.140625" style="39" customWidth="1"/>
    <col min="2" max="2" width="51.140625" style="39" customWidth="1"/>
    <col min="3" max="3" width="17.7109375" style="39" bestFit="1" customWidth="1"/>
    <col min="4" max="4" width="15.42578125" style="39" customWidth="1"/>
    <col min="5" max="5" width="15.85546875" style="39" customWidth="1"/>
    <col min="6" max="6" width="17.7109375" style="39" customWidth="1"/>
    <col min="7" max="7" width="14.5703125" style="39" customWidth="1"/>
    <col min="8" max="8" width="9.140625" style="39"/>
    <col min="9" max="9" width="11.7109375" style="39" bestFit="1" customWidth="1"/>
    <col min="10" max="16384" width="9.140625" style="39"/>
  </cols>
  <sheetData>
    <row r="1" spans="1:12" ht="33.75" x14ac:dyDescent="0.25">
      <c r="A1" s="37" t="s">
        <v>260</v>
      </c>
      <c r="B1" s="37" t="s">
        <v>241</v>
      </c>
      <c r="C1" s="38" t="s">
        <v>2</v>
      </c>
      <c r="D1" s="38" t="s">
        <v>3</v>
      </c>
      <c r="E1" s="38" t="s">
        <v>256</v>
      </c>
      <c r="F1" s="38" t="s">
        <v>255</v>
      </c>
      <c r="G1" s="38" t="s">
        <v>257</v>
      </c>
    </row>
    <row r="2" spans="1:12" x14ac:dyDescent="0.25">
      <c r="A2" s="45" t="s">
        <v>258</v>
      </c>
      <c r="B2" s="40" t="s">
        <v>19</v>
      </c>
      <c r="C2" s="41" t="s">
        <v>14</v>
      </c>
      <c r="D2" s="41" t="s">
        <v>21</v>
      </c>
      <c r="E2" s="43">
        <v>1626.67</v>
      </c>
      <c r="F2" s="43">
        <v>200</v>
      </c>
      <c r="G2" s="43">
        <f>(E2*10)/100</f>
        <v>162.667</v>
      </c>
    </row>
    <row r="3" spans="1:12" x14ac:dyDescent="0.25">
      <c r="A3" s="45" t="s">
        <v>258</v>
      </c>
      <c r="B3" s="40" t="s">
        <v>39</v>
      </c>
      <c r="C3" s="41" t="s">
        <v>41</v>
      </c>
      <c r="D3" s="41" t="s">
        <v>42</v>
      </c>
      <c r="E3" s="43">
        <v>1600</v>
      </c>
      <c r="F3" s="43">
        <v>500</v>
      </c>
      <c r="G3" s="43">
        <f t="shared" ref="G3:G13" si="0">(E3*10)/100</f>
        <v>160</v>
      </c>
    </row>
    <row r="4" spans="1:12" x14ac:dyDescent="0.25">
      <c r="A4" s="45" t="s">
        <v>258</v>
      </c>
      <c r="B4" s="40" t="s">
        <v>48</v>
      </c>
      <c r="C4" s="41" t="s">
        <v>42</v>
      </c>
      <c r="D4" s="41" t="s">
        <v>56</v>
      </c>
      <c r="E4" s="43">
        <v>14000</v>
      </c>
      <c r="F4" s="43">
        <v>3000</v>
      </c>
      <c r="G4" s="43">
        <f t="shared" si="0"/>
        <v>1400</v>
      </c>
    </row>
    <row r="5" spans="1:12" x14ac:dyDescent="0.25">
      <c r="A5" s="45" t="s">
        <v>258</v>
      </c>
      <c r="B5" s="40" t="s">
        <v>54</v>
      </c>
      <c r="C5" s="41" t="s">
        <v>56</v>
      </c>
      <c r="D5" s="41" t="s">
        <v>87</v>
      </c>
      <c r="E5" s="43">
        <v>8800</v>
      </c>
      <c r="F5" s="43">
        <v>2500</v>
      </c>
      <c r="G5" s="43">
        <f t="shared" si="0"/>
        <v>880</v>
      </c>
    </row>
    <row r="6" spans="1:12" x14ac:dyDescent="0.25">
      <c r="A6" s="45" t="s">
        <v>258</v>
      </c>
      <c r="B6" s="55" t="s">
        <v>58</v>
      </c>
      <c r="C6" s="62" t="s">
        <v>107</v>
      </c>
      <c r="D6" s="62" t="s">
        <v>110</v>
      </c>
      <c r="E6" s="56">
        <v>7600</v>
      </c>
      <c r="F6" s="56">
        <v>1900</v>
      </c>
      <c r="G6" s="56">
        <f t="shared" si="0"/>
        <v>760</v>
      </c>
    </row>
    <row r="7" spans="1:12" x14ac:dyDescent="0.25">
      <c r="A7" s="45"/>
      <c r="B7" s="63"/>
      <c r="C7" s="226" t="s">
        <v>261</v>
      </c>
      <c r="D7" s="226"/>
      <c r="E7" s="64">
        <f>SUM(E2:E6)</f>
        <v>33626.67</v>
      </c>
      <c r="F7" s="64">
        <f>SUM(F2:F6)</f>
        <v>8100</v>
      </c>
      <c r="G7" s="64">
        <f>SUM(G2:G6)</f>
        <v>3362.6669999999999</v>
      </c>
      <c r="I7" s="53"/>
    </row>
    <row r="8" spans="1:12" s="61" customFormat="1" x14ac:dyDescent="0.25">
      <c r="A8" s="57"/>
      <c r="B8" s="58"/>
      <c r="C8" s="59"/>
      <c r="D8" s="59"/>
      <c r="E8" s="60"/>
      <c r="F8" s="60"/>
      <c r="G8" s="60"/>
    </row>
    <row r="9" spans="1:12" x14ac:dyDescent="0.25">
      <c r="A9" s="45" t="s">
        <v>259</v>
      </c>
      <c r="B9" s="65" t="s">
        <v>62</v>
      </c>
      <c r="C9" s="66" t="s">
        <v>110</v>
      </c>
      <c r="D9" s="66" t="s">
        <v>127</v>
      </c>
      <c r="E9" s="67">
        <v>7600</v>
      </c>
      <c r="F9" s="67">
        <v>600</v>
      </c>
      <c r="G9" s="67">
        <f t="shared" si="0"/>
        <v>760</v>
      </c>
    </row>
    <row r="10" spans="1:12" ht="16.5" customHeight="1" x14ac:dyDescent="0.25">
      <c r="A10" s="45" t="s">
        <v>259</v>
      </c>
      <c r="B10" s="40" t="s">
        <v>67</v>
      </c>
      <c r="C10" s="41" t="s">
        <v>115</v>
      </c>
      <c r="D10" s="41" t="s">
        <v>133</v>
      </c>
      <c r="E10" s="43">
        <v>11600</v>
      </c>
      <c r="F10" s="43">
        <v>4800</v>
      </c>
      <c r="G10" s="43">
        <f t="shared" si="0"/>
        <v>1160</v>
      </c>
    </row>
    <row r="11" spans="1:12" x14ac:dyDescent="0.25">
      <c r="A11" s="45" t="s">
        <v>259</v>
      </c>
      <c r="B11" s="40" t="s">
        <v>72</v>
      </c>
      <c r="C11" s="41" t="s">
        <v>110</v>
      </c>
      <c r="D11" s="41" t="s">
        <v>151</v>
      </c>
      <c r="E11" s="43">
        <v>20400</v>
      </c>
      <c r="F11" s="43">
        <v>4300</v>
      </c>
      <c r="G11" s="43">
        <f t="shared" si="0"/>
        <v>2040</v>
      </c>
    </row>
    <row r="12" spans="1:12" x14ac:dyDescent="0.25">
      <c r="A12" s="45" t="s">
        <v>259</v>
      </c>
      <c r="B12" s="40" t="s">
        <v>76</v>
      </c>
      <c r="C12" s="41" t="s">
        <v>177</v>
      </c>
      <c r="D12" s="41" t="s">
        <v>225</v>
      </c>
      <c r="E12" s="43">
        <v>2800</v>
      </c>
      <c r="F12" s="43">
        <v>2200</v>
      </c>
      <c r="G12" s="43">
        <f t="shared" si="0"/>
        <v>280</v>
      </c>
    </row>
    <row r="13" spans="1:12" x14ac:dyDescent="0.25">
      <c r="A13" s="45" t="s">
        <v>259</v>
      </c>
      <c r="B13" s="40" t="s">
        <v>80</v>
      </c>
      <c r="C13" s="41" t="s">
        <v>225</v>
      </c>
      <c r="D13" s="41" t="s">
        <v>15</v>
      </c>
      <c r="E13" s="43">
        <v>3200</v>
      </c>
      <c r="F13" s="43">
        <v>1400</v>
      </c>
      <c r="G13" s="43">
        <f t="shared" si="0"/>
        <v>320</v>
      </c>
    </row>
    <row r="14" spans="1:12" x14ac:dyDescent="0.25">
      <c r="C14" s="226" t="s">
        <v>262</v>
      </c>
      <c r="D14" s="226"/>
      <c r="E14" s="68">
        <f>SUM(E9:E13)</f>
        <v>45600</v>
      </c>
      <c r="F14" s="68">
        <f>SUM(F9:F13)</f>
        <v>13300</v>
      </c>
      <c r="G14" s="68">
        <f>SUM(G9:G13)</f>
        <v>4560</v>
      </c>
      <c r="I14" s="53"/>
      <c r="L14" s="45"/>
    </row>
    <row r="15" spans="1:12" x14ac:dyDescent="0.25">
      <c r="A15" s="39">
        <v>1</v>
      </c>
      <c r="D15" s="54"/>
      <c r="E15" s="53"/>
      <c r="F15" s="53"/>
      <c r="G15" s="53"/>
    </row>
    <row r="16" spans="1:12" x14ac:dyDescent="0.25">
      <c r="A16" s="39">
        <v>2</v>
      </c>
      <c r="D16" s="54"/>
      <c r="E16" s="53"/>
      <c r="F16" s="53"/>
      <c r="G16" s="53"/>
    </row>
    <row r="18" spans="3:7" ht="22.5" x14ac:dyDescent="0.25">
      <c r="D18" s="45"/>
      <c r="G18" s="38" t="s">
        <v>252</v>
      </c>
    </row>
    <row r="19" spans="3:7" x14ac:dyDescent="0.25">
      <c r="D19" s="69" t="s">
        <v>263</v>
      </c>
      <c r="G19" s="68">
        <f>SUM(E7+F7+G7+E14+F14+G14)</f>
        <v>108549.337</v>
      </c>
    </row>
    <row r="20" spans="3:7" x14ac:dyDescent="0.25">
      <c r="D20" s="69" t="s">
        <v>264</v>
      </c>
      <c r="E20" s="68"/>
    </row>
    <row r="21" spans="3:7" x14ac:dyDescent="0.25">
      <c r="C21" s="48"/>
      <c r="D21" s="70">
        <f>IF(AND(A15=1,A16=1),E7+F7,IF(AND(A15=1,A16=2),E7+G7+F7,IF(AND(A15=2,A16=1),E14+F14,E14+G14+F14)))</f>
        <v>45089.337</v>
      </c>
    </row>
  </sheetData>
  <mergeCells count="2">
    <mergeCell ref="C7:D7"/>
    <mergeCell ref="C14:D14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3" name="Option Button 1">
              <controlPr defaultSize="0" autoFill="0" autoLine="0" autoPict="0">
                <anchor moveWithCells="1">
                  <from>
                    <xdr:col>1</xdr:col>
                    <xdr:colOff>2066925</xdr:colOff>
                    <xdr:row>18</xdr:row>
                    <xdr:rowOff>85725</xdr:rowOff>
                  </from>
                  <to>
                    <xdr:col>1</xdr:col>
                    <xdr:colOff>3314700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4" name="Option Button 2">
              <controlPr defaultSize="0" autoFill="0" autoLine="0" autoPict="0">
                <anchor moveWithCells="1">
                  <from>
                    <xdr:col>1</xdr:col>
                    <xdr:colOff>2076450</xdr:colOff>
                    <xdr:row>20</xdr:row>
                    <xdr:rowOff>28575</xdr:rowOff>
                  </from>
                  <to>
                    <xdr:col>2</xdr:col>
                    <xdr:colOff>581025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5" name="Group Box 3">
              <controlPr defaultSize="0" autoFill="0" autoPict="0">
                <anchor moveWithCells="1">
                  <from>
                    <xdr:col>1</xdr:col>
                    <xdr:colOff>1847850</xdr:colOff>
                    <xdr:row>16</xdr:row>
                    <xdr:rowOff>142875</xdr:rowOff>
                  </from>
                  <to>
                    <xdr:col>2</xdr:col>
                    <xdr:colOff>790575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6" name="Group Box 4">
              <controlPr defaultSize="0" autoFill="0" autoPict="0">
                <anchor moveWithCells="1">
                  <from>
                    <xdr:col>0</xdr:col>
                    <xdr:colOff>409575</xdr:colOff>
                    <xdr:row>16</xdr:row>
                    <xdr:rowOff>142875</xdr:rowOff>
                  </from>
                  <to>
                    <xdr:col>1</xdr:col>
                    <xdr:colOff>1609725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7" name="Option Button 5">
              <controlPr defaultSize="0" autoFill="0" autoLine="0" autoPict="0">
                <anchor moveWithCells="1">
                  <from>
                    <xdr:col>0</xdr:col>
                    <xdr:colOff>638175</xdr:colOff>
                    <xdr:row>18</xdr:row>
                    <xdr:rowOff>38100</xdr:rowOff>
                  </from>
                  <to>
                    <xdr:col>1</xdr:col>
                    <xdr:colOff>1171575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8" name="Option Button 6">
              <controlPr defaultSize="0" autoFill="0" autoLine="0" autoPict="0">
                <anchor moveWithCells="1">
                  <from>
                    <xdr:col>0</xdr:col>
                    <xdr:colOff>647700</xdr:colOff>
                    <xdr:row>20</xdr:row>
                    <xdr:rowOff>133350</xdr:rowOff>
                  </from>
                  <to>
                    <xdr:col>1</xdr:col>
                    <xdr:colOff>1257300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I19"/>
  <sheetViews>
    <sheetView zoomScaleNormal="100" workbookViewId="0">
      <selection activeCell="L35" sqref="L35"/>
    </sheetView>
  </sheetViews>
  <sheetFormatPr defaultRowHeight="15" x14ac:dyDescent="0.25"/>
  <cols>
    <col min="1" max="1" width="12.5703125" style="39" customWidth="1"/>
    <col min="2" max="2" width="32.5703125" style="39" bestFit="1" customWidth="1"/>
    <col min="3" max="3" width="15.42578125" style="39" bestFit="1" customWidth="1"/>
    <col min="4" max="4" width="14.140625" style="39" bestFit="1" customWidth="1"/>
    <col min="5" max="5" width="15.42578125" style="39" bestFit="1" customWidth="1"/>
    <col min="6" max="6" width="14.140625" style="39" bestFit="1" customWidth="1"/>
    <col min="7" max="7" width="16.85546875" style="39" bestFit="1" customWidth="1"/>
    <col min="8" max="8" width="11.7109375" style="39" bestFit="1" customWidth="1"/>
    <col min="9" max="9" width="26.85546875" style="39" customWidth="1"/>
    <col min="10" max="16384" width="9.140625" style="39"/>
  </cols>
  <sheetData>
    <row r="1" spans="1:9" ht="30.75" customHeight="1" x14ac:dyDescent="0.25">
      <c r="A1" s="227" t="s">
        <v>271</v>
      </c>
      <c r="B1" s="227"/>
      <c r="C1" s="227"/>
      <c r="D1" s="227"/>
      <c r="E1" s="227"/>
      <c r="F1" s="227"/>
      <c r="G1" s="227"/>
      <c r="H1" s="227"/>
      <c r="I1" s="227"/>
    </row>
    <row r="2" spans="1:9" x14ac:dyDescent="0.25">
      <c r="A2" s="76" t="s">
        <v>240</v>
      </c>
      <c r="B2" s="76" t="s">
        <v>241</v>
      </c>
      <c r="C2" s="76" t="s">
        <v>2</v>
      </c>
      <c r="D2" s="76" t="s">
        <v>3</v>
      </c>
      <c r="E2" s="76" t="s">
        <v>265</v>
      </c>
      <c r="F2" s="76" t="s">
        <v>6</v>
      </c>
      <c r="G2" s="76" t="s">
        <v>7</v>
      </c>
      <c r="H2" s="76" t="s">
        <v>270</v>
      </c>
      <c r="I2" s="78" t="s">
        <v>272</v>
      </c>
    </row>
    <row r="3" spans="1:9" x14ac:dyDescent="0.25">
      <c r="A3" s="39" t="s">
        <v>242</v>
      </c>
      <c r="B3" s="40" t="s">
        <v>19</v>
      </c>
      <c r="C3" s="41" t="s">
        <v>14</v>
      </c>
      <c r="D3" s="41" t="s">
        <v>21</v>
      </c>
      <c r="E3" s="43">
        <v>1626.67</v>
      </c>
      <c r="F3" s="44">
        <v>3000</v>
      </c>
      <c r="G3" s="80"/>
      <c r="H3" s="81"/>
      <c r="I3" s="82"/>
    </row>
    <row r="4" spans="1:9" x14ac:dyDescent="0.25">
      <c r="A4" s="39" t="s">
        <v>243</v>
      </c>
      <c r="B4" s="40" t="s">
        <v>39</v>
      </c>
      <c r="C4" s="41" t="s">
        <v>41</v>
      </c>
      <c r="D4" s="41" t="s">
        <v>42</v>
      </c>
      <c r="E4" s="43">
        <v>1600</v>
      </c>
      <c r="F4" s="44">
        <v>1200</v>
      </c>
      <c r="G4" s="80"/>
      <c r="H4" s="77"/>
      <c r="I4" s="82"/>
    </row>
    <row r="5" spans="1:9" x14ac:dyDescent="0.25">
      <c r="A5" s="39" t="s">
        <v>244</v>
      </c>
      <c r="B5" s="40" t="s">
        <v>48</v>
      </c>
      <c r="C5" s="41" t="s">
        <v>42</v>
      </c>
      <c r="D5" s="41" t="s">
        <v>56</v>
      </c>
      <c r="E5" s="43">
        <v>14000</v>
      </c>
      <c r="F5" s="44">
        <v>13800</v>
      </c>
      <c r="G5" s="80"/>
      <c r="H5" s="77"/>
      <c r="I5" s="82"/>
    </row>
    <row r="6" spans="1:9" x14ac:dyDescent="0.25">
      <c r="A6" s="39" t="s">
        <v>245</v>
      </c>
      <c r="B6" s="40" t="s">
        <v>54</v>
      </c>
      <c r="C6" s="41" t="s">
        <v>56</v>
      </c>
      <c r="D6" s="41" t="s">
        <v>87</v>
      </c>
      <c r="E6" s="43">
        <v>8800</v>
      </c>
      <c r="F6" s="44">
        <v>9200</v>
      </c>
      <c r="G6" s="80"/>
      <c r="H6" s="77"/>
      <c r="I6" s="82"/>
    </row>
    <row r="7" spans="1:9" x14ac:dyDescent="0.25">
      <c r="A7" s="39" t="s">
        <v>246</v>
      </c>
      <c r="B7" s="40" t="s">
        <v>58</v>
      </c>
      <c r="C7" s="41" t="s">
        <v>107</v>
      </c>
      <c r="D7" s="41" t="s">
        <v>110</v>
      </c>
      <c r="E7" s="43">
        <v>7600</v>
      </c>
      <c r="F7" s="44">
        <v>7850</v>
      </c>
      <c r="G7" s="80"/>
      <c r="H7" s="77"/>
      <c r="I7" s="82"/>
    </row>
    <row r="8" spans="1:9" x14ac:dyDescent="0.25">
      <c r="A8" s="39" t="s">
        <v>247</v>
      </c>
      <c r="B8" s="40" t="s">
        <v>62</v>
      </c>
      <c r="C8" s="41" t="s">
        <v>110</v>
      </c>
      <c r="D8" s="41" t="s">
        <v>127</v>
      </c>
      <c r="E8" s="43">
        <v>7600</v>
      </c>
      <c r="F8" s="44">
        <v>7000</v>
      </c>
      <c r="G8" s="80"/>
      <c r="H8" s="77"/>
      <c r="I8" s="82"/>
    </row>
    <row r="9" spans="1:9" ht="30" x14ac:dyDescent="0.25">
      <c r="A9" s="39" t="s">
        <v>248</v>
      </c>
      <c r="B9" s="40" t="s">
        <v>67</v>
      </c>
      <c r="C9" s="41" t="s">
        <v>115</v>
      </c>
      <c r="D9" s="41" t="s">
        <v>133</v>
      </c>
      <c r="E9" s="43">
        <v>11600</v>
      </c>
      <c r="F9" s="44">
        <v>12000</v>
      </c>
      <c r="G9" s="80"/>
      <c r="H9" s="77"/>
      <c r="I9" s="82"/>
    </row>
    <row r="10" spans="1:9" x14ac:dyDescent="0.25">
      <c r="A10" s="39" t="s">
        <v>249</v>
      </c>
      <c r="B10" s="40" t="s">
        <v>72</v>
      </c>
      <c r="C10" s="41" t="s">
        <v>110</v>
      </c>
      <c r="D10" s="41" t="s">
        <v>151</v>
      </c>
      <c r="E10" s="43">
        <v>20400</v>
      </c>
      <c r="F10" s="44">
        <v>19000</v>
      </c>
      <c r="G10" s="80"/>
      <c r="H10" s="77"/>
      <c r="I10" s="82"/>
    </row>
    <row r="11" spans="1:9" ht="30" x14ac:dyDescent="0.25">
      <c r="A11" s="39" t="s">
        <v>250</v>
      </c>
      <c r="B11" s="40" t="s">
        <v>76</v>
      </c>
      <c r="C11" s="41" t="s">
        <v>177</v>
      </c>
      <c r="D11" s="41" t="s">
        <v>225</v>
      </c>
      <c r="E11" s="43">
        <v>2800</v>
      </c>
      <c r="F11" s="44">
        <v>3200</v>
      </c>
      <c r="G11" s="80"/>
      <c r="H11" s="77"/>
      <c r="I11" s="82"/>
    </row>
    <row r="12" spans="1:9" x14ac:dyDescent="0.25">
      <c r="A12" s="39" t="s">
        <v>251</v>
      </c>
      <c r="B12" s="40" t="s">
        <v>80</v>
      </c>
      <c r="C12" s="41" t="s">
        <v>225</v>
      </c>
      <c r="D12" s="41" t="s">
        <v>15</v>
      </c>
      <c r="E12" s="43">
        <v>3200</v>
      </c>
      <c r="F12" s="44">
        <v>3400</v>
      </c>
      <c r="G12" s="80"/>
      <c r="H12" s="77"/>
      <c r="I12" s="82"/>
    </row>
    <row r="13" spans="1:9" x14ac:dyDescent="0.25">
      <c r="H13" s="53"/>
    </row>
    <row r="15" spans="1:9" x14ac:dyDescent="0.25">
      <c r="A15" s="73"/>
      <c r="B15" s="74" t="s">
        <v>240</v>
      </c>
      <c r="C15" s="74" t="s">
        <v>265</v>
      </c>
      <c r="D15" s="74" t="s">
        <v>266</v>
      </c>
      <c r="E15" s="74" t="s">
        <v>267</v>
      </c>
      <c r="F15" s="74" t="s">
        <v>268</v>
      </c>
      <c r="G15" s="74" t="s">
        <v>269</v>
      </c>
      <c r="H15" s="74" t="s">
        <v>270</v>
      </c>
      <c r="I15" s="79" t="s">
        <v>272</v>
      </c>
    </row>
    <row r="16" spans="1:9" x14ac:dyDescent="0.25">
      <c r="A16" s="71"/>
      <c r="B16" s="71"/>
      <c r="C16" s="72"/>
      <c r="D16" s="72"/>
      <c r="E16" s="72"/>
      <c r="F16" s="72"/>
      <c r="G16" s="72"/>
      <c r="H16" s="75"/>
      <c r="I16" s="72"/>
    </row>
    <row r="17" spans="1:9" x14ac:dyDescent="0.25">
      <c r="A17" s="71"/>
      <c r="B17" s="71"/>
      <c r="C17" s="72"/>
      <c r="D17" s="72"/>
      <c r="E17" s="72"/>
      <c r="F17" s="72"/>
      <c r="G17" s="72"/>
      <c r="H17" s="75"/>
      <c r="I17" s="72"/>
    </row>
    <row r="18" spans="1:9" x14ac:dyDescent="0.25">
      <c r="A18" s="71"/>
      <c r="B18" s="71"/>
      <c r="C18" s="72"/>
      <c r="D18" s="72"/>
      <c r="E18" s="72"/>
      <c r="F18" s="72"/>
      <c r="G18" s="72"/>
      <c r="H18" s="75"/>
      <c r="I18" s="72"/>
    </row>
    <row r="19" spans="1:9" x14ac:dyDescent="0.25">
      <c r="A19" s="71"/>
      <c r="B19" s="71"/>
      <c r="C19" s="72"/>
      <c r="D19" s="72"/>
      <c r="E19" s="72"/>
      <c r="F19" s="72"/>
      <c r="G19" s="72"/>
      <c r="H19" s="75"/>
      <c r="I19" s="72"/>
    </row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3"/>
  <dimension ref="A1:I19"/>
  <sheetViews>
    <sheetView zoomScaleNormal="100" workbookViewId="0">
      <selection activeCell="L35" sqref="L35"/>
    </sheetView>
  </sheetViews>
  <sheetFormatPr defaultRowHeight="15" x14ac:dyDescent="0.25"/>
  <cols>
    <col min="1" max="1" width="12.5703125" style="39" customWidth="1"/>
    <col min="2" max="2" width="32.5703125" style="39" bestFit="1" customWidth="1"/>
    <col min="3" max="3" width="15.42578125" style="39" bestFit="1" customWidth="1"/>
    <col min="4" max="4" width="13.85546875" style="39" bestFit="1" customWidth="1"/>
    <col min="5" max="5" width="15.42578125" style="39" bestFit="1" customWidth="1"/>
    <col min="6" max="6" width="13.85546875" style="39" bestFit="1" customWidth="1"/>
    <col min="7" max="7" width="16.85546875" style="39" bestFit="1" customWidth="1"/>
    <col min="8" max="8" width="11.7109375" style="39" bestFit="1" customWidth="1"/>
    <col min="9" max="9" width="26.85546875" style="39" customWidth="1"/>
    <col min="10" max="16384" width="9.140625" style="39"/>
  </cols>
  <sheetData>
    <row r="1" spans="1:9" ht="30.75" customHeight="1" x14ac:dyDescent="0.25">
      <c r="A1" s="227" t="s">
        <v>271</v>
      </c>
      <c r="B1" s="227"/>
      <c r="C1" s="227"/>
      <c r="D1" s="227"/>
      <c r="E1" s="227"/>
      <c r="F1" s="227"/>
      <c r="G1" s="227"/>
      <c r="H1" s="227"/>
      <c r="I1" s="227"/>
    </row>
    <row r="2" spans="1:9" x14ac:dyDescent="0.25">
      <c r="A2" s="76" t="s">
        <v>240</v>
      </c>
      <c r="B2" s="76" t="s">
        <v>241</v>
      </c>
      <c r="C2" s="76" t="s">
        <v>2</v>
      </c>
      <c r="D2" s="76" t="s">
        <v>3</v>
      </c>
      <c r="E2" s="76" t="s">
        <v>265</v>
      </c>
      <c r="F2" s="76" t="s">
        <v>6</v>
      </c>
      <c r="G2" s="76" t="s">
        <v>7</v>
      </c>
      <c r="H2" s="76" t="s">
        <v>270</v>
      </c>
      <c r="I2" s="78" t="s">
        <v>272</v>
      </c>
    </row>
    <row r="3" spans="1:9" x14ac:dyDescent="0.25">
      <c r="A3" s="39" t="s">
        <v>242</v>
      </c>
      <c r="B3" s="40" t="s">
        <v>19</v>
      </c>
      <c r="C3" s="41" t="s">
        <v>14</v>
      </c>
      <c r="D3" s="41" t="s">
        <v>21</v>
      </c>
      <c r="E3" s="43">
        <v>1626.67</v>
      </c>
      <c r="F3" s="44">
        <v>3000</v>
      </c>
      <c r="G3" s="43">
        <f>F3-E3</f>
        <v>1373.33</v>
      </c>
      <c r="H3" s="77">
        <f>(F3/E3)-1</f>
        <v>0.84425851586369682</v>
      </c>
      <c r="I3" s="43">
        <f>G3</f>
        <v>1373.33</v>
      </c>
    </row>
    <row r="4" spans="1:9" x14ac:dyDescent="0.25">
      <c r="A4" s="39" t="s">
        <v>243</v>
      </c>
      <c r="B4" s="40" t="s">
        <v>39</v>
      </c>
      <c r="C4" s="41" t="s">
        <v>41</v>
      </c>
      <c r="D4" s="41" t="s">
        <v>42</v>
      </c>
      <c r="E4" s="43">
        <v>1600</v>
      </c>
      <c r="F4" s="44">
        <v>1200</v>
      </c>
      <c r="G4" s="43">
        <f t="shared" ref="G4:G12" si="0">F4-E4</f>
        <v>-400</v>
      </c>
      <c r="H4" s="77">
        <f t="shared" ref="H4:H12" si="1">(F4/E4)-1</f>
        <v>-0.25</v>
      </c>
      <c r="I4" s="43">
        <f t="shared" ref="I4:I12" si="2">G4</f>
        <v>-400</v>
      </c>
    </row>
    <row r="5" spans="1:9" x14ac:dyDescent="0.25">
      <c r="A5" s="39" t="s">
        <v>244</v>
      </c>
      <c r="B5" s="40" t="s">
        <v>48</v>
      </c>
      <c r="C5" s="41" t="s">
        <v>42</v>
      </c>
      <c r="D5" s="41" t="s">
        <v>56</v>
      </c>
      <c r="E5" s="43">
        <v>14000</v>
      </c>
      <c r="F5" s="44">
        <v>13800</v>
      </c>
      <c r="G5" s="43">
        <f t="shared" si="0"/>
        <v>-200</v>
      </c>
      <c r="H5" s="77">
        <f t="shared" si="1"/>
        <v>-1.4285714285714235E-2</v>
      </c>
      <c r="I5" s="43">
        <f t="shared" si="2"/>
        <v>-200</v>
      </c>
    </row>
    <row r="6" spans="1:9" x14ac:dyDescent="0.25">
      <c r="A6" s="39" t="s">
        <v>245</v>
      </c>
      <c r="B6" s="40" t="s">
        <v>54</v>
      </c>
      <c r="C6" s="41" t="s">
        <v>56</v>
      </c>
      <c r="D6" s="41" t="s">
        <v>87</v>
      </c>
      <c r="E6" s="43">
        <v>8800</v>
      </c>
      <c r="F6" s="44">
        <v>9200</v>
      </c>
      <c r="G6" s="43">
        <f t="shared" si="0"/>
        <v>400</v>
      </c>
      <c r="H6" s="77">
        <f t="shared" si="1"/>
        <v>4.5454545454545414E-2</v>
      </c>
      <c r="I6" s="43">
        <f t="shared" si="2"/>
        <v>400</v>
      </c>
    </row>
    <row r="7" spans="1:9" x14ac:dyDescent="0.25">
      <c r="A7" s="39" t="s">
        <v>246</v>
      </c>
      <c r="B7" s="40" t="s">
        <v>58</v>
      </c>
      <c r="C7" s="41" t="s">
        <v>107</v>
      </c>
      <c r="D7" s="41" t="s">
        <v>110</v>
      </c>
      <c r="E7" s="43">
        <v>7600</v>
      </c>
      <c r="F7" s="44">
        <v>7850</v>
      </c>
      <c r="G7" s="43">
        <f t="shared" si="0"/>
        <v>250</v>
      </c>
      <c r="H7" s="77">
        <f t="shared" si="1"/>
        <v>3.289473684210531E-2</v>
      </c>
      <c r="I7" s="43">
        <f t="shared" si="2"/>
        <v>250</v>
      </c>
    </row>
    <row r="8" spans="1:9" x14ac:dyDescent="0.25">
      <c r="A8" s="39" t="s">
        <v>247</v>
      </c>
      <c r="B8" s="40" t="s">
        <v>62</v>
      </c>
      <c r="C8" s="41" t="s">
        <v>110</v>
      </c>
      <c r="D8" s="41" t="s">
        <v>127</v>
      </c>
      <c r="E8" s="43">
        <v>7600</v>
      </c>
      <c r="F8" s="44">
        <v>7000</v>
      </c>
      <c r="G8" s="43">
        <f t="shared" si="0"/>
        <v>-600</v>
      </c>
      <c r="H8" s="77">
        <f t="shared" si="1"/>
        <v>-7.8947368421052655E-2</v>
      </c>
      <c r="I8" s="43">
        <f t="shared" si="2"/>
        <v>-600</v>
      </c>
    </row>
    <row r="9" spans="1:9" ht="30" x14ac:dyDescent="0.25">
      <c r="A9" s="39" t="s">
        <v>248</v>
      </c>
      <c r="B9" s="40" t="s">
        <v>67</v>
      </c>
      <c r="C9" s="41" t="s">
        <v>115</v>
      </c>
      <c r="D9" s="41" t="s">
        <v>133</v>
      </c>
      <c r="E9" s="43">
        <v>11600</v>
      </c>
      <c r="F9" s="44">
        <v>12000</v>
      </c>
      <c r="G9" s="43">
        <f t="shared" si="0"/>
        <v>400</v>
      </c>
      <c r="H9" s="77">
        <f t="shared" si="1"/>
        <v>3.4482758620689724E-2</v>
      </c>
      <c r="I9" s="43">
        <f t="shared" si="2"/>
        <v>400</v>
      </c>
    </row>
    <row r="10" spans="1:9" x14ac:dyDescent="0.25">
      <c r="A10" s="39" t="s">
        <v>249</v>
      </c>
      <c r="B10" s="40" t="s">
        <v>72</v>
      </c>
      <c r="C10" s="41" t="s">
        <v>110</v>
      </c>
      <c r="D10" s="41" t="s">
        <v>151</v>
      </c>
      <c r="E10" s="43">
        <v>20400</v>
      </c>
      <c r="F10" s="44">
        <v>19000</v>
      </c>
      <c r="G10" s="43">
        <f t="shared" si="0"/>
        <v>-1400</v>
      </c>
      <c r="H10" s="77">
        <f t="shared" si="1"/>
        <v>-6.8627450980392135E-2</v>
      </c>
      <c r="I10" s="43">
        <f t="shared" si="2"/>
        <v>-1400</v>
      </c>
    </row>
    <row r="11" spans="1:9" ht="30" x14ac:dyDescent="0.25">
      <c r="A11" s="39" t="s">
        <v>250</v>
      </c>
      <c r="B11" s="40" t="s">
        <v>76</v>
      </c>
      <c r="C11" s="41" t="s">
        <v>177</v>
      </c>
      <c r="D11" s="41" t="s">
        <v>225</v>
      </c>
      <c r="E11" s="43">
        <v>2800</v>
      </c>
      <c r="F11" s="44">
        <v>3200</v>
      </c>
      <c r="G11" s="43">
        <f t="shared" si="0"/>
        <v>400</v>
      </c>
      <c r="H11" s="77">
        <f t="shared" si="1"/>
        <v>0.14285714285714279</v>
      </c>
      <c r="I11" s="43">
        <f t="shared" si="2"/>
        <v>400</v>
      </c>
    </row>
    <row r="12" spans="1:9" x14ac:dyDescent="0.25">
      <c r="A12" s="39" t="s">
        <v>251</v>
      </c>
      <c r="B12" s="40" t="s">
        <v>80</v>
      </c>
      <c r="C12" s="41" t="s">
        <v>225</v>
      </c>
      <c r="D12" s="41" t="s">
        <v>15</v>
      </c>
      <c r="E12" s="43">
        <v>3200</v>
      </c>
      <c r="F12" s="44">
        <v>3400</v>
      </c>
      <c r="G12" s="43">
        <f t="shared" si="0"/>
        <v>200</v>
      </c>
      <c r="H12" s="77">
        <f t="shared" si="1"/>
        <v>6.25E-2</v>
      </c>
      <c r="I12" s="43">
        <f t="shared" si="2"/>
        <v>200</v>
      </c>
    </row>
    <row r="13" spans="1:9" x14ac:dyDescent="0.25">
      <c r="H13" s="53">
        <f>SUM(G3:G12)</f>
        <v>423.32999999999993</v>
      </c>
    </row>
    <row r="15" spans="1:9" x14ac:dyDescent="0.25">
      <c r="A15" s="73">
        <v>6</v>
      </c>
      <c r="B15" s="74" t="s">
        <v>240</v>
      </c>
      <c r="C15" s="74" t="s">
        <v>265</v>
      </c>
      <c r="D15" s="74" t="s">
        <v>266</v>
      </c>
      <c r="E15" s="74" t="s">
        <v>267</v>
      </c>
      <c r="F15" s="74" t="s">
        <v>268</v>
      </c>
      <c r="G15" s="74" t="s">
        <v>269</v>
      </c>
      <c r="H15" s="74" t="s">
        <v>270</v>
      </c>
      <c r="I15" s="79" t="s">
        <v>272</v>
      </c>
    </row>
    <row r="16" spans="1:9" x14ac:dyDescent="0.25">
      <c r="A16" s="71" t="str">
        <f ca="1">OFFSET(A3,$A$15,0)</f>
        <v>Entrega 7</v>
      </c>
      <c r="B16" s="71" t="str">
        <f t="shared" ref="A16:B19" ca="1" si="3">OFFSET(B3,$A$15,0)</f>
        <v xml:space="preserve">   Material Elétrico e Hidráulico e Concretagem Concluída</v>
      </c>
      <c r="C16" s="72">
        <f t="shared" ref="C16:D19" ca="1" si="4">OFFSET(E3,$A$15,0)</f>
        <v>11600</v>
      </c>
      <c r="D16" s="72">
        <f t="shared" ca="1" si="4"/>
        <v>12000</v>
      </c>
      <c r="E16" s="72">
        <f ca="1">IF(D16&gt;C16,D16,"")</f>
        <v>12000</v>
      </c>
      <c r="F16" s="72" t="str">
        <f ca="1">IF(D16&lt;C16,D16,"")</f>
        <v/>
      </c>
      <c r="G16" s="72">
        <f ca="1">OFFSET(G3,$A$15,0)</f>
        <v>400</v>
      </c>
      <c r="H16" s="75">
        <f ca="1">OFFSET(H3,$A$15,0)</f>
        <v>3.4482758620689724E-2</v>
      </c>
      <c r="I16" s="72">
        <f ca="1">OFFSET(I3,$A$15,0)</f>
        <v>400</v>
      </c>
    </row>
    <row r="17" spans="1:9" x14ac:dyDescent="0.25">
      <c r="A17" s="71" t="str">
        <f t="shared" ca="1" si="3"/>
        <v>Entrega 8</v>
      </c>
      <c r="B17" s="71" t="str">
        <f t="shared" ca="1" si="3"/>
        <v xml:space="preserve">   Acabamentos interiores</v>
      </c>
      <c r="C17" s="72">
        <f t="shared" ca="1" si="4"/>
        <v>20400</v>
      </c>
      <c r="D17" s="72">
        <f t="shared" ca="1" si="4"/>
        <v>19000</v>
      </c>
      <c r="E17" s="72" t="str">
        <f ca="1">IF(D17&gt;C17,D17,"")</f>
        <v/>
      </c>
      <c r="F17" s="72">
        <f ca="1">IF(D17&lt;C17,D17,"")</f>
        <v>19000</v>
      </c>
      <c r="G17" s="72">
        <f t="shared" ref="G17:I19" ca="1" si="5">OFFSET(G4,$A$15,0)</f>
        <v>-1400</v>
      </c>
      <c r="H17" s="75">
        <f t="shared" ca="1" si="5"/>
        <v>-6.8627450980392135E-2</v>
      </c>
      <c r="I17" s="72">
        <f t="shared" ca="1" si="5"/>
        <v>-1400</v>
      </c>
    </row>
    <row r="18" spans="1:9" x14ac:dyDescent="0.25">
      <c r="A18" s="71" t="str">
        <f t="shared" ca="1" si="3"/>
        <v>Entrega 9</v>
      </c>
      <c r="B18" s="71" t="str">
        <f t="shared" ca="1" si="3"/>
        <v xml:space="preserve">   Trabalho de preparação da terra e paisagismo</v>
      </c>
      <c r="C18" s="72">
        <f t="shared" ca="1" si="4"/>
        <v>2800</v>
      </c>
      <c r="D18" s="72">
        <f t="shared" ca="1" si="4"/>
        <v>3200</v>
      </c>
      <c r="E18" s="72">
        <f ca="1">IF(D18&gt;C18,D18,"")</f>
        <v>3200</v>
      </c>
      <c r="F18" s="72" t="str">
        <f ca="1">IF(D18&lt;C18,D18,"")</f>
        <v/>
      </c>
      <c r="G18" s="72">
        <f t="shared" ca="1" si="5"/>
        <v>400</v>
      </c>
      <c r="H18" s="75">
        <f t="shared" ca="1" si="5"/>
        <v>0.14285714285714279</v>
      </c>
      <c r="I18" s="72">
        <f t="shared" ca="1" si="5"/>
        <v>400</v>
      </c>
    </row>
    <row r="19" spans="1:9" x14ac:dyDescent="0.25">
      <c r="A19" s="71" t="str">
        <f t="shared" ca="1" si="3"/>
        <v>Entrega 10</v>
      </c>
      <c r="B19" s="71" t="str">
        <f t="shared" ca="1" si="3"/>
        <v xml:space="preserve">   Aceitação final</v>
      </c>
      <c r="C19" s="72">
        <f t="shared" ca="1" si="4"/>
        <v>3200</v>
      </c>
      <c r="D19" s="72">
        <f t="shared" ca="1" si="4"/>
        <v>3400</v>
      </c>
      <c r="E19" s="72">
        <f ca="1">IF(D19&gt;C19,D19,"")</f>
        <v>3400</v>
      </c>
      <c r="F19" s="72" t="str">
        <f ca="1">IF(D19&lt;C19,D19,"")</f>
        <v/>
      </c>
      <c r="G19" s="72">
        <f t="shared" ca="1" si="5"/>
        <v>200</v>
      </c>
      <c r="H19" s="75">
        <f t="shared" ca="1" si="5"/>
        <v>6.25E-2</v>
      </c>
      <c r="I19" s="72">
        <f t="shared" ca="1" si="5"/>
        <v>200</v>
      </c>
    </row>
  </sheetData>
  <mergeCells count="1">
    <mergeCell ref="A1:I1"/>
  </mergeCells>
  <conditionalFormatting sqref="I3:I12">
    <cfRule type="dataBar" priority="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{EB10287C-1494-461D-8847-88BB3B2972FB}</x14:id>
        </ext>
      </extLst>
    </cfRule>
  </conditionalFormatting>
  <conditionalFormatting sqref="I16:I19">
    <cfRule type="dataBar" priority="1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{0FC9F326-52F6-4B88-A022-E3B1E08CF39B}</x14:id>
        </ext>
      </extLst>
    </cfRule>
  </conditionalFormatting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3" name="Scroll Bar 3">
              <controlPr defaultSize="0" autoPict="0">
                <anchor moveWithCells="1">
                  <from>
                    <xdr:col>3</xdr:col>
                    <xdr:colOff>133350</xdr:colOff>
                    <xdr:row>19</xdr:row>
                    <xdr:rowOff>142875</xdr:rowOff>
                  </from>
                  <to>
                    <xdr:col>3</xdr:col>
                    <xdr:colOff>409575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10287C-1494-461D-8847-88BB3B2972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I3:I12</xm:sqref>
        </x14:conditionalFormatting>
        <x14:conditionalFormatting xmlns:xm="http://schemas.microsoft.com/office/excel/2006/main">
          <x14:cfRule type="dataBar" id="{0FC9F326-52F6-4B88-A022-E3B1E08CF3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I16:I19</xm:sqref>
        </x14:conditionalFormatting>
        <x14:conditionalFormatting xmlns:xm="http://schemas.microsoft.com/office/excel/2006/main">
          <x14:cfRule type="iconSet" priority="3" id="{D2222951-EEE5-4734-BE45-8038F957E50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300</xm:f>
              </x14:cfvo>
              <x14:cfIcon iconSet="3Arrows" iconId="0"/>
              <x14:cfIcon iconSet="3Symbols" iconId="1"/>
              <x14:cfIcon iconSet="3Arrows" iconId="2"/>
            </x14:iconSet>
          </x14:cfRule>
          <xm:sqref>G16:G19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5"/>
  <dimension ref="A1:H15"/>
  <sheetViews>
    <sheetView workbookViewId="0">
      <selection activeCell="L35" sqref="L35"/>
    </sheetView>
  </sheetViews>
  <sheetFormatPr defaultRowHeight="15" x14ac:dyDescent="0.25"/>
  <cols>
    <col min="1" max="1" width="22.7109375" style="3" bestFit="1" customWidth="1"/>
    <col min="2" max="2" width="16.42578125" style="3" bestFit="1" customWidth="1"/>
    <col min="3" max="3" width="9.140625" style="3"/>
    <col min="4" max="4" width="22.7109375" style="3" bestFit="1" customWidth="1"/>
    <col min="5" max="5" width="16.42578125" style="3" bestFit="1" customWidth="1"/>
    <col min="6" max="6" width="9.140625" style="3"/>
    <col min="7" max="7" width="11.140625" style="3" bestFit="1" customWidth="1"/>
    <col min="8" max="8" width="7.28515625" style="3" customWidth="1"/>
    <col min="9" max="16384" width="9.140625" style="3"/>
  </cols>
  <sheetData>
    <row r="1" spans="1:8" x14ac:dyDescent="0.25">
      <c r="A1" s="83" t="s">
        <v>275</v>
      </c>
      <c r="B1" s="92"/>
      <c r="D1" s="93" t="s">
        <v>273</v>
      </c>
      <c r="E1" s="93" t="s">
        <v>274</v>
      </c>
      <c r="F1" s="91"/>
      <c r="G1" s="97" t="s">
        <v>287</v>
      </c>
      <c r="H1" s="98">
        <v>0.5</v>
      </c>
    </row>
    <row r="2" spans="1:8" x14ac:dyDescent="0.25">
      <c r="A2" s="85">
        <v>100</v>
      </c>
      <c r="B2" s="92"/>
      <c r="D2" s="95">
        <v>0.25</v>
      </c>
      <c r="E2" s="94">
        <v>0.125</v>
      </c>
      <c r="F2" s="91"/>
    </row>
    <row r="3" spans="1:8" x14ac:dyDescent="0.25">
      <c r="A3" s="83" t="s">
        <v>276</v>
      </c>
      <c r="B3" s="85">
        <f>(H1/2)*100</f>
        <v>25</v>
      </c>
      <c r="D3" s="95">
        <v>0.5</v>
      </c>
      <c r="E3" s="94">
        <v>0.125</v>
      </c>
    </row>
    <row r="4" spans="1:8" x14ac:dyDescent="0.25">
      <c r="A4" s="83" t="s">
        <v>277</v>
      </c>
      <c r="B4" s="85">
        <v>1</v>
      </c>
      <c r="D4" s="95">
        <v>0.75</v>
      </c>
      <c r="E4" s="94">
        <v>0.125</v>
      </c>
    </row>
    <row r="5" spans="1:8" x14ac:dyDescent="0.25">
      <c r="A5" s="83" t="s">
        <v>278</v>
      </c>
      <c r="B5" s="85">
        <f>A2-B3</f>
        <v>75</v>
      </c>
      <c r="D5" s="95">
        <v>0.99</v>
      </c>
      <c r="E5" s="94">
        <v>0.125</v>
      </c>
    </row>
    <row r="6" spans="1:8" x14ac:dyDescent="0.25">
      <c r="D6" s="96"/>
      <c r="E6" s="94">
        <v>0.125</v>
      </c>
    </row>
    <row r="7" spans="1:8" x14ac:dyDescent="0.25">
      <c r="A7" s="83" t="s">
        <v>279</v>
      </c>
      <c r="B7" s="84"/>
      <c r="D7" s="96"/>
      <c r="E7" s="94">
        <v>0.125</v>
      </c>
    </row>
    <row r="8" spans="1:8" x14ac:dyDescent="0.25">
      <c r="A8" s="83" t="s">
        <v>280</v>
      </c>
      <c r="B8" s="86">
        <v>1</v>
      </c>
      <c r="D8" s="96"/>
      <c r="E8" s="94">
        <v>0.125</v>
      </c>
    </row>
    <row r="9" spans="1:8" x14ac:dyDescent="0.25">
      <c r="A9" s="87" t="s">
        <v>281</v>
      </c>
      <c r="B9" s="88">
        <f>H1</f>
        <v>0.5</v>
      </c>
      <c r="D9" s="96"/>
      <c r="E9" s="94">
        <v>0.125</v>
      </c>
    </row>
    <row r="10" spans="1:8" x14ac:dyDescent="0.25">
      <c r="A10" s="83" t="s">
        <v>282</v>
      </c>
      <c r="B10" s="89">
        <f>B9/B8</f>
        <v>0.5</v>
      </c>
    </row>
    <row r="11" spans="1:8" x14ac:dyDescent="0.25">
      <c r="A11" s="84"/>
      <c r="B11" s="84"/>
    </row>
    <row r="12" spans="1:8" x14ac:dyDescent="0.25">
      <c r="A12" s="83" t="s">
        <v>283</v>
      </c>
      <c r="B12" s="85" t="s">
        <v>279</v>
      </c>
    </row>
    <row r="13" spans="1:8" x14ac:dyDescent="0.25">
      <c r="A13" s="83" t="s">
        <v>284</v>
      </c>
      <c r="B13" s="83">
        <v>1E-4</v>
      </c>
    </row>
    <row r="14" spans="1:8" x14ac:dyDescent="0.25">
      <c r="A14" s="87" t="s">
        <v>285</v>
      </c>
      <c r="B14" s="90">
        <f>B10/2</f>
        <v>0.25</v>
      </c>
    </row>
    <row r="15" spans="1:8" x14ac:dyDescent="0.25">
      <c r="A15" s="87" t="s">
        <v>286</v>
      </c>
      <c r="B15" s="90">
        <f>100%-B13-B14</f>
        <v>0.74990000000000001</v>
      </c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/>
  <dimension ref="A1:H15"/>
  <sheetViews>
    <sheetView workbookViewId="0">
      <selection activeCell="H2" sqref="H2"/>
    </sheetView>
  </sheetViews>
  <sheetFormatPr defaultRowHeight="15" x14ac:dyDescent="0.25"/>
  <cols>
    <col min="1" max="1" width="22.7109375" style="3" bestFit="1" customWidth="1"/>
    <col min="2" max="2" width="16.42578125" style="3" bestFit="1" customWidth="1"/>
    <col min="3" max="3" width="9.140625" style="3"/>
    <col min="4" max="4" width="22.7109375" style="3" bestFit="1" customWidth="1"/>
    <col min="5" max="5" width="16.42578125" style="3" bestFit="1" customWidth="1"/>
    <col min="6" max="6" width="9.140625" style="3"/>
    <col min="7" max="7" width="11.140625" style="3" bestFit="1" customWidth="1"/>
    <col min="8" max="8" width="7.28515625" style="3" customWidth="1"/>
    <col min="9" max="16384" width="9.140625" style="3"/>
  </cols>
  <sheetData>
    <row r="1" spans="1:8" x14ac:dyDescent="0.25">
      <c r="A1" s="83" t="s">
        <v>275</v>
      </c>
      <c r="B1" s="92"/>
      <c r="D1" s="93" t="s">
        <v>273</v>
      </c>
      <c r="E1" s="93" t="s">
        <v>274</v>
      </c>
      <c r="F1" s="91"/>
      <c r="G1" s="97" t="s">
        <v>287</v>
      </c>
      <c r="H1" s="98">
        <f>'DASHBOARD DO PROJETO'!G3</f>
        <v>0.9</v>
      </c>
    </row>
    <row r="2" spans="1:8" x14ac:dyDescent="0.25">
      <c r="A2" s="85">
        <v>100</v>
      </c>
      <c r="B2" s="92"/>
      <c r="D2" s="95">
        <v>0.25</v>
      </c>
      <c r="E2" s="94">
        <v>0.125</v>
      </c>
      <c r="F2" s="91"/>
    </row>
    <row r="3" spans="1:8" x14ac:dyDescent="0.25">
      <c r="A3" s="83" t="s">
        <v>276</v>
      </c>
      <c r="B3" s="85">
        <f>(H1/2)*100</f>
        <v>45</v>
      </c>
      <c r="D3" s="95">
        <v>0.5</v>
      </c>
      <c r="E3" s="94">
        <v>0.125</v>
      </c>
    </row>
    <row r="4" spans="1:8" x14ac:dyDescent="0.25">
      <c r="A4" s="83" t="s">
        <v>277</v>
      </c>
      <c r="B4" s="85">
        <v>1</v>
      </c>
      <c r="D4" s="95">
        <v>0.75</v>
      </c>
      <c r="E4" s="94">
        <v>0.125</v>
      </c>
    </row>
    <row r="5" spans="1:8" x14ac:dyDescent="0.25">
      <c r="A5" s="83" t="s">
        <v>278</v>
      </c>
      <c r="B5" s="85">
        <f>A2-B3</f>
        <v>55</v>
      </c>
      <c r="D5" s="95">
        <v>0.99</v>
      </c>
      <c r="E5" s="94">
        <v>0.125</v>
      </c>
    </row>
    <row r="6" spans="1:8" x14ac:dyDescent="0.25">
      <c r="D6" s="96"/>
      <c r="E6" s="94">
        <v>0.125</v>
      </c>
    </row>
    <row r="7" spans="1:8" x14ac:dyDescent="0.25">
      <c r="A7" s="83" t="s">
        <v>279</v>
      </c>
      <c r="B7" s="84"/>
      <c r="D7" s="96"/>
      <c r="E7" s="94">
        <v>0.125</v>
      </c>
    </row>
    <row r="8" spans="1:8" x14ac:dyDescent="0.25">
      <c r="A8" s="83" t="s">
        <v>280</v>
      </c>
      <c r="B8" s="86">
        <v>1</v>
      </c>
      <c r="D8" s="96"/>
      <c r="E8" s="94">
        <v>0.125</v>
      </c>
    </row>
    <row r="9" spans="1:8" x14ac:dyDescent="0.25">
      <c r="A9" s="87" t="s">
        <v>281</v>
      </c>
      <c r="B9" s="88">
        <f>H1</f>
        <v>0.9</v>
      </c>
      <c r="D9" s="96"/>
      <c r="E9" s="94">
        <v>0.125</v>
      </c>
    </row>
    <row r="10" spans="1:8" x14ac:dyDescent="0.25">
      <c r="A10" s="83" t="s">
        <v>282</v>
      </c>
      <c r="B10" s="89">
        <f>B9/B8</f>
        <v>0.9</v>
      </c>
    </row>
    <row r="11" spans="1:8" x14ac:dyDescent="0.25">
      <c r="A11" s="84"/>
      <c r="B11" s="84"/>
    </row>
    <row r="12" spans="1:8" x14ac:dyDescent="0.25">
      <c r="A12" s="83" t="s">
        <v>283</v>
      </c>
      <c r="B12" s="85" t="s">
        <v>279</v>
      </c>
    </row>
    <row r="13" spans="1:8" x14ac:dyDescent="0.25">
      <c r="A13" s="83" t="s">
        <v>284</v>
      </c>
      <c r="B13" s="83">
        <v>1E-4</v>
      </c>
    </row>
    <row r="14" spans="1:8" x14ac:dyDescent="0.25">
      <c r="A14" s="87" t="s">
        <v>285</v>
      </c>
      <c r="B14" s="90">
        <f>B10/2</f>
        <v>0.45</v>
      </c>
    </row>
    <row r="15" spans="1:8" x14ac:dyDescent="0.25">
      <c r="A15" s="87" t="s">
        <v>286</v>
      </c>
      <c r="B15" s="90">
        <f>100%-B13-B14</f>
        <v>0.54990000000000006</v>
      </c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opLeftCell="A7" zoomScaleNormal="100" workbookViewId="0">
      <selection activeCell="L35" sqref="L35"/>
    </sheetView>
  </sheetViews>
  <sheetFormatPr defaultRowHeight="15" x14ac:dyDescent="0.25"/>
  <cols>
    <col min="1" max="1" width="3.140625" customWidth="1"/>
    <col min="2" max="2" width="9.140625" customWidth="1"/>
    <col min="3" max="3" width="15.28515625" bestFit="1" customWidth="1"/>
    <col min="4" max="6" width="16.7109375" customWidth="1"/>
    <col min="7" max="7" width="15.28515625" customWidth="1"/>
    <col min="8" max="8" width="16.28515625" customWidth="1"/>
    <col min="9" max="12" width="16.7109375" customWidth="1"/>
    <col min="13" max="14" width="15.28515625" bestFit="1" customWidth="1"/>
    <col min="15" max="15" width="16.42578125" bestFit="1" customWidth="1"/>
  </cols>
  <sheetData>
    <row r="1" spans="1:14" x14ac:dyDescent="0.25">
      <c r="B1" s="233"/>
      <c r="C1" s="233"/>
    </row>
    <row r="2" spans="1:14" x14ac:dyDescent="0.25">
      <c r="C2" s="234" t="s">
        <v>313</v>
      </c>
      <c r="D2" s="135" t="s">
        <v>331</v>
      </c>
      <c r="E2" s="135" t="s">
        <v>332</v>
      </c>
      <c r="F2" s="135" t="s">
        <v>333</v>
      </c>
      <c r="G2" s="135" t="s">
        <v>334</v>
      </c>
      <c r="H2" s="135" t="s">
        <v>335</v>
      </c>
    </row>
    <row r="3" spans="1:14" x14ac:dyDescent="0.25">
      <c r="C3" s="235"/>
      <c r="D3" s="136">
        <v>0.1</v>
      </c>
      <c r="E3" s="136">
        <v>0.3</v>
      </c>
      <c r="F3" s="136">
        <v>0.5</v>
      </c>
      <c r="G3" s="136">
        <v>0.7</v>
      </c>
      <c r="H3" s="136">
        <v>0.9</v>
      </c>
    </row>
    <row r="4" spans="1:14" x14ac:dyDescent="0.25">
      <c r="C4" s="236" t="s">
        <v>314</v>
      </c>
      <c r="D4" s="137" t="s">
        <v>331</v>
      </c>
      <c r="E4" s="137" t="s">
        <v>332</v>
      </c>
      <c r="F4" s="137" t="s">
        <v>333</v>
      </c>
      <c r="G4" s="137" t="s">
        <v>334</v>
      </c>
      <c r="H4" s="137" t="s">
        <v>335</v>
      </c>
    </row>
    <row r="5" spans="1:14" x14ac:dyDescent="0.25">
      <c r="C5" s="237"/>
      <c r="D5" s="136">
        <v>-0.05</v>
      </c>
      <c r="E5" s="136">
        <v>-0.1</v>
      </c>
      <c r="F5" s="136">
        <v>-0.2</v>
      </c>
      <c r="G5" s="136">
        <v>-0.4</v>
      </c>
      <c r="H5" s="136">
        <v>-0.8</v>
      </c>
    </row>
    <row r="8" spans="1:14" x14ac:dyDescent="0.25">
      <c r="A8" s="238" t="s">
        <v>311</v>
      </c>
      <c r="B8" s="238"/>
      <c r="C8" s="97" t="s">
        <v>357</v>
      </c>
      <c r="D8" s="239" t="s">
        <v>312</v>
      </c>
      <c r="E8" s="239"/>
      <c r="F8" s="239"/>
      <c r="G8" s="239"/>
      <c r="H8" s="97" t="s">
        <v>313</v>
      </c>
      <c r="I8" s="156" t="s">
        <v>314</v>
      </c>
      <c r="J8" s="156" t="s">
        <v>352</v>
      </c>
      <c r="K8" s="97" t="s">
        <v>353</v>
      </c>
      <c r="L8" s="97" t="s">
        <v>315</v>
      </c>
      <c r="M8" s="161" t="s">
        <v>355</v>
      </c>
      <c r="N8" s="161"/>
    </row>
    <row r="9" spans="1:14" x14ac:dyDescent="0.25">
      <c r="A9" s="228" t="s">
        <v>342</v>
      </c>
      <c r="B9" s="228"/>
      <c r="C9" s="160" t="s">
        <v>56</v>
      </c>
      <c r="D9" s="229" t="s">
        <v>317</v>
      </c>
      <c r="E9" s="230"/>
      <c r="F9" s="230"/>
      <c r="G9" s="231"/>
      <c r="H9" s="139">
        <v>0.3</v>
      </c>
      <c r="I9" s="140">
        <v>-0.2</v>
      </c>
      <c r="J9" s="142">
        <f>H9*I9</f>
        <v>-0.06</v>
      </c>
      <c r="K9" s="143" t="str">
        <f>IF(J9&lt;-0.18,"RISCO ALTO",IF(J9&gt;=-0.05,"RISCO BAIXO","RISCO MÉDIO"))</f>
        <v>RISCO MÉDIO</v>
      </c>
      <c r="L9" s="110" t="s">
        <v>346</v>
      </c>
      <c r="M9" s="153" t="s">
        <v>348</v>
      </c>
      <c r="N9" s="154"/>
    </row>
    <row r="10" spans="1:14" x14ac:dyDescent="0.25">
      <c r="A10" s="228" t="s">
        <v>342</v>
      </c>
      <c r="B10" s="228"/>
      <c r="C10" s="160" t="s">
        <v>90</v>
      </c>
      <c r="D10" s="229" t="s">
        <v>336</v>
      </c>
      <c r="E10" s="230"/>
      <c r="F10" s="230"/>
      <c r="G10" s="231"/>
      <c r="H10" s="139">
        <v>0.9</v>
      </c>
      <c r="I10" s="140">
        <v>-0.8</v>
      </c>
      <c r="J10" s="142">
        <f>H10*I10</f>
        <v>-0.72000000000000008</v>
      </c>
      <c r="K10" s="143" t="str">
        <f t="shared" ref="K10:K23" si="0">IF(J10&lt;-0.18,"RISCO ALTO",IF(J10&gt;=-0.05,"RISCO BAIXO","RISCO MÉDIO"))</f>
        <v>RISCO ALTO</v>
      </c>
      <c r="L10" s="110" t="s">
        <v>347</v>
      </c>
      <c r="M10" s="153" t="s">
        <v>349</v>
      </c>
      <c r="N10" s="154"/>
    </row>
    <row r="11" spans="1:14" x14ac:dyDescent="0.25">
      <c r="A11" s="228" t="s">
        <v>351</v>
      </c>
      <c r="B11" s="228"/>
      <c r="C11" s="160" t="s">
        <v>92</v>
      </c>
      <c r="D11" s="229" t="s">
        <v>318</v>
      </c>
      <c r="E11" s="230"/>
      <c r="F11" s="230"/>
      <c r="G11" s="231"/>
      <c r="H11" s="139">
        <v>0.1</v>
      </c>
      <c r="I11" s="140">
        <v>-0.2</v>
      </c>
      <c r="J11" s="142">
        <f>H11*I11</f>
        <v>-2.0000000000000004E-2</v>
      </c>
      <c r="K11" s="143" t="str">
        <f t="shared" si="0"/>
        <v>RISCO BAIXO</v>
      </c>
      <c r="L11" s="110" t="s">
        <v>346</v>
      </c>
      <c r="M11" s="153" t="s">
        <v>348</v>
      </c>
      <c r="N11" s="154"/>
    </row>
    <row r="12" spans="1:14" x14ac:dyDescent="0.25">
      <c r="A12" s="228" t="s">
        <v>339</v>
      </c>
      <c r="B12" s="228"/>
      <c r="C12" s="160" t="s">
        <v>95</v>
      </c>
      <c r="D12" s="229" t="s">
        <v>319</v>
      </c>
      <c r="E12" s="230"/>
      <c r="F12" s="230"/>
      <c r="G12" s="231"/>
      <c r="H12" s="139">
        <v>0.7</v>
      </c>
      <c r="I12" s="140">
        <v>-0.4</v>
      </c>
      <c r="J12" s="142">
        <f t="shared" ref="J12:J23" si="1">H12*I12</f>
        <v>-0.27999999999999997</v>
      </c>
      <c r="K12" s="143" t="str">
        <f t="shared" si="0"/>
        <v>RISCO ALTO</v>
      </c>
      <c r="L12" s="110" t="s">
        <v>347</v>
      </c>
      <c r="M12" s="153" t="s">
        <v>349</v>
      </c>
      <c r="N12" s="154"/>
    </row>
    <row r="13" spans="1:14" x14ac:dyDescent="0.25">
      <c r="A13" s="228" t="s">
        <v>339</v>
      </c>
      <c r="B13" s="228"/>
      <c r="C13" s="160" t="s">
        <v>97</v>
      </c>
      <c r="D13" s="229" t="s">
        <v>320</v>
      </c>
      <c r="E13" s="230"/>
      <c r="F13" s="230"/>
      <c r="G13" s="231"/>
      <c r="H13" s="139">
        <v>0.1</v>
      </c>
      <c r="I13" s="140">
        <v>-0.4</v>
      </c>
      <c r="J13" s="142">
        <f t="shared" si="1"/>
        <v>-4.0000000000000008E-2</v>
      </c>
      <c r="K13" s="143" t="str">
        <f t="shared" si="0"/>
        <v>RISCO BAIXO</v>
      </c>
      <c r="L13" s="110" t="s">
        <v>346</v>
      </c>
      <c r="M13" s="153" t="s">
        <v>348</v>
      </c>
      <c r="N13" s="154"/>
    </row>
    <row r="14" spans="1:14" x14ac:dyDescent="0.25">
      <c r="A14" s="228" t="s">
        <v>343</v>
      </c>
      <c r="B14" s="228"/>
      <c r="C14" s="160" t="s">
        <v>99</v>
      </c>
      <c r="D14" s="229" t="s">
        <v>321</v>
      </c>
      <c r="E14" s="230"/>
      <c r="F14" s="230"/>
      <c r="G14" s="231"/>
      <c r="H14" s="139">
        <v>0.3</v>
      </c>
      <c r="I14" s="140">
        <v>-0.4</v>
      </c>
      <c r="J14" s="142">
        <f t="shared" si="1"/>
        <v>-0.12</v>
      </c>
      <c r="K14" s="143" t="str">
        <f t="shared" si="0"/>
        <v>RISCO MÉDIO</v>
      </c>
      <c r="L14" s="110" t="s">
        <v>347</v>
      </c>
      <c r="M14" s="153" t="s">
        <v>348</v>
      </c>
      <c r="N14" s="154"/>
    </row>
    <row r="15" spans="1:14" x14ac:dyDescent="0.25">
      <c r="A15" s="228" t="s">
        <v>351</v>
      </c>
      <c r="B15" s="228"/>
      <c r="C15" s="160" t="s">
        <v>101</v>
      </c>
      <c r="D15" s="229" t="s">
        <v>322</v>
      </c>
      <c r="E15" s="230"/>
      <c r="F15" s="230"/>
      <c r="G15" s="231"/>
      <c r="H15" s="139">
        <v>0.5</v>
      </c>
      <c r="I15" s="140">
        <v>-0.05</v>
      </c>
      <c r="J15" s="142">
        <f t="shared" si="1"/>
        <v>-2.5000000000000001E-2</v>
      </c>
      <c r="K15" s="143" t="str">
        <f t="shared" si="0"/>
        <v>RISCO BAIXO</v>
      </c>
      <c r="L15" s="110" t="s">
        <v>346</v>
      </c>
      <c r="M15" s="153" t="s">
        <v>349</v>
      </c>
      <c r="N15" s="154"/>
    </row>
    <row r="16" spans="1:14" x14ac:dyDescent="0.25">
      <c r="A16" s="228" t="s">
        <v>351</v>
      </c>
      <c r="B16" s="228"/>
      <c r="C16" s="160" t="s">
        <v>103</v>
      </c>
      <c r="D16" s="229" t="s">
        <v>323</v>
      </c>
      <c r="E16" s="230"/>
      <c r="F16" s="230"/>
      <c r="G16" s="231"/>
      <c r="H16" s="139">
        <v>0.5</v>
      </c>
      <c r="I16" s="140">
        <v>-0.8</v>
      </c>
      <c r="J16" s="142">
        <f t="shared" si="1"/>
        <v>-0.4</v>
      </c>
      <c r="K16" s="143" t="str">
        <f t="shared" si="0"/>
        <v>RISCO ALTO</v>
      </c>
      <c r="L16" s="110" t="s">
        <v>347</v>
      </c>
      <c r="M16" s="153" t="s">
        <v>349</v>
      </c>
      <c r="N16" s="154"/>
    </row>
    <row r="17" spans="1:16" x14ac:dyDescent="0.25">
      <c r="A17" s="228" t="s">
        <v>344</v>
      </c>
      <c r="B17" s="228"/>
      <c r="C17" s="160" t="s">
        <v>105</v>
      </c>
      <c r="D17" s="229" t="s">
        <v>324</v>
      </c>
      <c r="E17" s="230"/>
      <c r="F17" s="230"/>
      <c r="G17" s="231"/>
      <c r="H17" s="139">
        <v>0.3</v>
      </c>
      <c r="I17" s="140">
        <v>-0.1</v>
      </c>
      <c r="J17" s="142">
        <f t="shared" si="1"/>
        <v>-0.03</v>
      </c>
      <c r="K17" s="143" t="str">
        <f t="shared" si="0"/>
        <v>RISCO BAIXO</v>
      </c>
      <c r="L17" s="110" t="s">
        <v>346</v>
      </c>
      <c r="M17" s="153" t="s">
        <v>350</v>
      </c>
      <c r="N17" s="154"/>
    </row>
    <row r="18" spans="1:16" x14ac:dyDescent="0.25">
      <c r="A18" s="228" t="s">
        <v>339</v>
      </c>
      <c r="B18" s="228"/>
      <c r="C18" s="160" t="s">
        <v>107</v>
      </c>
      <c r="D18" s="229" t="s">
        <v>325</v>
      </c>
      <c r="E18" s="230"/>
      <c r="F18" s="230"/>
      <c r="G18" s="231"/>
      <c r="H18" s="139">
        <v>0.5</v>
      </c>
      <c r="I18" s="140">
        <v>-0.2</v>
      </c>
      <c r="J18" s="142">
        <f t="shared" si="1"/>
        <v>-0.1</v>
      </c>
      <c r="K18" s="143" t="str">
        <f t="shared" si="0"/>
        <v>RISCO MÉDIO</v>
      </c>
      <c r="L18" s="110" t="s">
        <v>347</v>
      </c>
      <c r="M18" s="153" t="s">
        <v>349</v>
      </c>
      <c r="N18" s="154"/>
    </row>
    <row r="19" spans="1:16" x14ac:dyDescent="0.25">
      <c r="A19" s="228" t="s">
        <v>351</v>
      </c>
      <c r="B19" s="228"/>
      <c r="C19" s="160" t="s">
        <v>87</v>
      </c>
      <c r="D19" s="229" t="s">
        <v>326</v>
      </c>
      <c r="E19" s="230"/>
      <c r="F19" s="230"/>
      <c r="G19" s="231"/>
      <c r="H19" s="139">
        <v>0.7</v>
      </c>
      <c r="I19" s="140">
        <v>-0.8</v>
      </c>
      <c r="J19" s="142">
        <f t="shared" si="1"/>
        <v>-0.55999999999999994</v>
      </c>
      <c r="K19" s="143" t="str">
        <f t="shared" si="0"/>
        <v>RISCO ALTO</v>
      </c>
      <c r="L19" s="110" t="s">
        <v>346</v>
      </c>
      <c r="M19" s="153" t="s">
        <v>348</v>
      </c>
      <c r="N19" s="154"/>
    </row>
    <row r="20" spans="1:16" x14ac:dyDescent="0.25">
      <c r="A20" s="228" t="s">
        <v>351</v>
      </c>
      <c r="B20" s="228"/>
      <c r="C20" s="160" t="s">
        <v>115</v>
      </c>
      <c r="D20" s="229" t="s">
        <v>327</v>
      </c>
      <c r="E20" s="230"/>
      <c r="F20" s="230"/>
      <c r="G20" s="231"/>
      <c r="H20" s="139">
        <v>0.5</v>
      </c>
      <c r="I20" s="140">
        <v>-0.1</v>
      </c>
      <c r="J20" s="142">
        <f t="shared" si="1"/>
        <v>-0.05</v>
      </c>
      <c r="K20" s="143" t="str">
        <f t="shared" si="0"/>
        <v>RISCO BAIXO</v>
      </c>
      <c r="L20" s="110" t="s">
        <v>347</v>
      </c>
      <c r="M20" s="153" t="s">
        <v>348</v>
      </c>
      <c r="N20" s="154"/>
    </row>
    <row r="21" spans="1:16" x14ac:dyDescent="0.25">
      <c r="A21" s="228" t="s">
        <v>342</v>
      </c>
      <c r="B21" s="228"/>
      <c r="C21" s="160" t="s">
        <v>119</v>
      </c>
      <c r="D21" s="229" t="s">
        <v>328</v>
      </c>
      <c r="E21" s="230"/>
      <c r="F21" s="230"/>
      <c r="G21" s="231"/>
      <c r="H21" s="139">
        <v>0.1</v>
      </c>
      <c r="I21" s="140">
        <v>-0.8</v>
      </c>
      <c r="J21" s="142">
        <f t="shared" si="1"/>
        <v>-8.0000000000000016E-2</v>
      </c>
      <c r="K21" s="143" t="str">
        <f t="shared" si="0"/>
        <v>RISCO MÉDIO</v>
      </c>
      <c r="L21" s="110" t="s">
        <v>346</v>
      </c>
      <c r="M21" s="153" t="s">
        <v>348</v>
      </c>
      <c r="N21" s="154"/>
    </row>
    <row r="22" spans="1:16" x14ac:dyDescent="0.25">
      <c r="A22" s="228" t="s">
        <v>343</v>
      </c>
      <c r="B22" s="228"/>
      <c r="C22" s="160" t="s">
        <v>122</v>
      </c>
      <c r="D22" s="229" t="s">
        <v>329</v>
      </c>
      <c r="E22" s="230"/>
      <c r="F22" s="230"/>
      <c r="G22" s="231"/>
      <c r="H22" s="139">
        <v>0.5</v>
      </c>
      <c r="I22" s="140">
        <v>-0.4</v>
      </c>
      <c r="J22" s="142">
        <f t="shared" si="1"/>
        <v>-0.2</v>
      </c>
      <c r="K22" s="143" t="str">
        <f t="shared" si="0"/>
        <v>RISCO ALTO</v>
      </c>
      <c r="L22" s="110" t="s">
        <v>347</v>
      </c>
      <c r="M22" s="153" t="s">
        <v>348</v>
      </c>
      <c r="N22" s="154"/>
    </row>
    <row r="23" spans="1:16" x14ac:dyDescent="0.25">
      <c r="A23" s="228" t="s">
        <v>351</v>
      </c>
      <c r="B23" s="228"/>
      <c r="C23" s="160" t="s">
        <v>124</v>
      </c>
      <c r="D23" s="229" t="s">
        <v>330</v>
      </c>
      <c r="E23" s="230"/>
      <c r="F23" s="230"/>
      <c r="G23" s="231"/>
      <c r="H23" s="139">
        <v>0.5</v>
      </c>
      <c r="I23" s="140">
        <v>-0.2</v>
      </c>
      <c r="J23" s="142">
        <f t="shared" si="1"/>
        <v>-0.1</v>
      </c>
      <c r="K23" s="143" t="str">
        <f t="shared" si="0"/>
        <v>RISCO MÉDIO</v>
      </c>
      <c r="L23" s="110" t="s">
        <v>346</v>
      </c>
      <c r="M23" s="153" t="s">
        <v>348</v>
      </c>
      <c r="N23" s="154"/>
    </row>
    <row r="24" spans="1:16" x14ac:dyDescent="0.25">
      <c r="A24" s="144"/>
      <c r="B24" s="144"/>
      <c r="C24" s="144"/>
      <c r="D24" s="144"/>
      <c r="E24" s="144"/>
      <c r="F24" s="144"/>
      <c r="G24" s="145"/>
      <c r="H24" s="146"/>
      <c r="I24" s="147"/>
      <c r="J24" s="148"/>
      <c r="L24" s="141"/>
      <c r="M24" s="141"/>
    </row>
    <row r="27" spans="1:16" ht="27" thickBot="1" x14ac:dyDescent="0.45">
      <c r="A27" s="125"/>
      <c r="C27" s="232" t="s">
        <v>337</v>
      </c>
      <c r="D27" s="232"/>
      <c r="E27" s="232"/>
      <c r="F27" s="232"/>
      <c r="G27" s="232"/>
      <c r="I27" s="155" t="s">
        <v>338</v>
      </c>
      <c r="J27" s="155"/>
      <c r="K27" s="155"/>
    </row>
    <row r="28" spans="1:16" ht="15.75" thickBot="1" x14ac:dyDescent="0.3">
      <c r="B28" s="126"/>
      <c r="C28" s="127">
        <f>D5</f>
        <v>-0.05</v>
      </c>
      <c r="D28" s="128">
        <f>E5</f>
        <v>-0.1</v>
      </c>
      <c r="E28" s="128">
        <f>F5</f>
        <v>-0.2</v>
      </c>
      <c r="F28" s="128">
        <f>G5</f>
        <v>-0.4</v>
      </c>
      <c r="G28" s="128">
        <f>H5</f>
        <v>-0.8</v>
      </c>
      <c r="H28" s="128">
        <f>-H5</f>
        <v>0.8</v>
      </c>
      <c r="I28" s="128">
        <f>-G5</f>
        <v>0.4</v>
      </c>
      <c r="J28" s="128">
        <f>-F5</f>
        <v>0.2</v>
      </c>
      <c r="K28" s="128">
        <f>-E5</f>
        <v>0.1</v>
      </c>
      <c r="L28" s="129">
        <f>-D5</f>
        <v>0.05</v>
      </c>
      <c r="N28" s="130" t="s">
        <v>345</v>
      </c>
      <c r="O28" s="130" t="s">
        <v>313</v>
      </c>
      <c r="P28" s="130" t="s">
        <v>314</v>
      </c>
    </row>
    <row r="29" spans="1:16" x14ac:dyDescent="0.25">
      <c r="B29" s="123">
        <f>H3</f>
        <v>0.9</v>
      </c>
      <c r="C29" s="118">
        <f t="shared" ref="C29:L29" si="2">$B$29*C28</f>
        <v>-4.5000000000000005E-2</v>
      </c>
      <c r="D29" s="122">
        <f t="shared" si="2"/>
        <v>-9.0000000000000011E-2</v>
      </c>
      <c r="E29" s="121">
        <f t="shared" si="2"/>
        <v>-0.18000000000000002</v>
      </c>
      <c r="F29" s="120">
        <f t="shared" si="2"/>
        <v>-0.36000000000000004</v>
      </c>
      <c r="G29" s="121">
        <f t="shared" si="2"/>
        <v>-0.72000000000000008</v>
      </c>
      <c r="H29" s="121">
        <f t="shared" si="2"/>
        <v>0.72000000000000008</v>
      </c>
      <c r="I29" s="121">
        <f t="shared" si="2"/>
        <v>0.36000000000000004</v>
      </c>
      <c r="J29" s="121">
        <f t="shared" si="2"/>
        <v>0.18000000000000002</v>
      </c>
      <c r="K29" s="122">
        <f t="shared" si="2"/>
        <v>9.0000000000000011E-2</v>
      </c>
      <c r="L29" s="119">
        <f t="shared" si="2"/>
        <v>4.5000000000000005E-2</v>
      </c>
      <c r="N29" s="110" t="s">
        <v>342</v>
      </c>
      <c r="O29" s="133">
        <f>D3</f>
        <v>0.1</v>
      </c>
      <c r="P29" s="133">
        <f>D5</f>
        <v>-0.05</v>
      </c>
    </row>
    <row r="30" spans="1:16" ht="15.75" thickBot="1" x14ac:dyDescent="0.3">
      <c r="B30" s="124"/>
      <c r="C30" s="111"/>
      <c r="D30" s="113"/>
      <c r="E30" s="114"/>
      <c r="F30" s="117"/>
      <c r="G30" s="114"/>
      <c r="H30" s="117"/>
      <c r="I30" s="114"/>
      <c r="J30" s="116"/>
      <c r="K30" s="115"/>
      <c r="L30" s="112"/>
      <c r="N30" s="110" t="s">
        <v>341</v>
      </c>
      <c r="O30" s="133">
        <f>E3</f>
        <v>0.3</v>
      </c>
      <c r="P30" s="133">
        <f>E5</f>
        <v>-0.1</v>
      </c>
    </row>
    <row r="31" spans="1:16" x14ac:dyDescent="0.25">
      <c r="B31" s="123">
        <f>G3</f>
        <v>0.7</v>
      </c>
      <c r="C31" s="119">
        <f t="shared" ref="C31:L31" si="3">$B$31*C28</f>
        <v>-3.4999999999999996E-2</v>
      </c>
      <c r="D31" s="122">
        <f t="shared" si="3"/>
        <v>-6.9999999999999993E-2</v>
      </c>
      <c r="E31" s="122">
        <f t="shared" si="3"/>
        <v>-0.13999999999999999</v>
      </c>
      <c r="F31" s="121">
        <f t="shared" si="3"/>
        <v>-0.27999999999999997</v>
      </c>
      <c r="G31" s="121">
        <f t="shared" si="3"/>
        <v>-0.55999999999999994</v>
      </c>
      <c r="H31" s="121">
        <f t="shared" si="3"/>
        <v>0.55999999999999994</v>
      </c>
      <c r="I31" s="121">
        <f t="shared" si="3"/>
        <v>0.27999999999999997</v>
      </c>
      <c r="J31" s="122">
        <f t="shared" si="3"/>
        <v>0.13999999999999999</v>
      </c>
      <c r="K31" s="122">
        <f t="shared" si="3"/>
        <v>6.9999999999999993E-2</v>
      </c>
      <c r="L31" s="119">
        <f t="shared" si="3"/>
        <v>3.4999999999999996E-2</v>
      </c>
      <c r="N31" s="110" t="s">
        <v>339</v>
      </c>
      <c r="O31" s="133">
        <f>F3</f>
        <v>0.5</v>
      </c>
      <c r="P31" s="133">
        <f>F5</f>
        <v>-0.2</v>
      </c>
    </row>
    <row r="32" spans="1:16" ht="15.75" thickBot="1" x14ac:dyDescent="0.3">
      <c r="B32" s="124"/>
      <c r="C32" s="112" t="str">
        <f t="shared" ref="C32:K38" si="4">IF(COUNTIF($J$9:$J$23,C31)=0,"",COUNTIF($J$9:$J$23,C31)&amp;" Risco(s)")</f>
        <v/>
      </c>
      <c r="D32" s="113" t="str">
        <f t="shared" si="4"/>
        <v/>
      </c>
      <c r="E32" s="113" t="str">
        <f t="shared" si="4"/>
        <v/>
      </c>
      <c r="F32" s="114" t="str">
        <f t="shared" si="4"/>
        <v>1 Risco(s)</v>
      </c>
      <c r="G32" s="114" t="str">
        <f t="shared" si="4"/>
        <v>1 Risco(s)</v>
      </c>
      <c r="H32" s="114" t="str">
        <f t="shared" si="4"/>
        <v/>
      </c>
      <c r="I32" s="114" t="str">
        <f t="shared" si="4"/>
        <v/>
      </c>
      <c r="J32" s="113" t="str">
        <f t="shared" si="4"/>
        <v/>
      </c>
      <c r="K32" s="113" t="str">
        <f t="shared" si="4"/>
        <v/>
      </c>
      <c r="L32" s="112" t="str">
        <f>IF(COUNTIF($J$9:$J$23,L31)=0,"",COUNTIF($J$9:$J$23,L31)&amp;" Risco(s)")</f>
        <v/>
      </c>
      <c r="N32" s="110" t="s">
        <v>343</v>
      </c>
      <c r="O32" s="133">
        <f>G3</f>
        <v>0.7</v>
      </c>
      <c r="P32" s="133">
        <f>G5</f>
        <v>-0.4</v>
      </c>
    </row>
    <row r="33" spans="1:16" x14ac:dyDescent="0.25">
      <c r="B33" s="123">
        <f>F3</f>
        <v>0.5</v>
      </c>
      <c r="C33" s="119">
        <f t="shared" ref="C33:L33" si="5">$B$33*C28</f>
        <v>-2.5000000000000001E-2</v>
      </c>
      <c r="D33" s="119">
        <f t="shared" si="5"/>
        <v>-0.05</v>
      </c>
      <c r="E33" s="122">
        <f t="shared" si="5"/>
        <v>-0.1</v>
      </c>
      <c r="F33" s="121">
        <f t="shared" si="5"/>
        <v>-0.2</v>
      </c>
      <c r="G33" s="121">
        <f t="shared" si="5"/>
        <v>-0.4</v>
      </c>
      <c r="H33" s="121">
        <f t="shared" si="5"/>
        <v>0.4</v>
      </c>
      <c r="I33" s="157">
        <f t="shared" si="5"/>
        <v>0.2</v>
      </c>
      <c r="J33" s="122">
        <f t="shared" si="5"/>
        <v>0.1</v>
      </c>
      <c r="K33" s="158">
        <f t="shared" si="5"/>
        <v>0.05</v>
      </c>
      <c r="L33" s="119">
        <f t="shared" si="5"/>
        <v>2.5000000000000001E-2</v>
      </c>
      <c r="N33" s="110" t="s">
        <v>340</v>
      </c>
      <c r="O33" s="134">
        <f>H3</f>
        <v>0.9</v>
      </c>
      <c r="P33" s="134">
        <f>H5</f>
        <v>-0.8</v>
      </c>
    </row>
    <row r="34" spans="1:16" s="125" customFormat="1" ht="15.75" thickBot="1" x14ac:dyDescent="0.3">
      <c r="A34"/>
      <c r="B34" s="124"/>
      <c r="C34" s="112" t="str">
        <f t="shared" si="4"/>
        <v>1 Risco(s)</v>
      </c>
      <c r="D34" s="112" t="str">
        <f t="shared" si="4"/>
        <v>1 Risco(s)</v>
      </c>
      <c r="E34" s="113" t="str">
        <f>IF(COUNTIF($J$9:$J$23,E33)=0,"",COUNTIF($J$9:$J$23,E33)&amp;" Risco(s)")</f>
        <v>2 Risco(s)</v>
      </c>
      <c r="F34" s="114" t="str">
        <f t="shared" ref="F34:K34" si="6">IF(COUNTIF($J$9:$J$23,F33)=0,"",COUNTIF($J$9:$J$23,F33)&amp;" Risco(s)")</f>
        <v>1 Risco(s)</v>
      </c>
      <c r="G34" s="114" t="str">
        <f t="shared" si="6"/>
        <v>1 Risco(s)</v>
      </c>
      <c r="H34" s="114" t="str">
        <f t="shared" si="6"/>
        <v/>
      </c>
      <c r="I34" s="114" t="str">
        <f t="shared" si="6"/>
        <v/>
      </c>
      <c r="J34" s="113" t="str">
        <f t="shared" si="6"/>
        <v/>
      </c>
      <c r="K34" s="112" t="str">
        <f t="shared" si="6"/>
        <v/>
      </c>
      <c r="L34" s="112" t="str">
        <f>IF(COUNTIF($J$9:$J$23,L33)=0,"",COUNTIF($J$9:$J$23,L33)&amp;" Risco(s)")</f>
        <v/>
      </c>
      <c r="N34" s="110" t="s">
        <v>344</v>
      </c>
      <c r="O34" s="131"/>
      <c r="P34" s="131"/>
    </row>
    <row r="35" spans="1:16" x14ac:dyDescent="0.25">
      <c r="B35" s="123">
        <v>0.3</v>
      </c>
      <c r="C35" s="119">
        <f>$B$35*C28</f>
        <v>-1.4999999999999999E-2</v>
      </c>
      <c r="D35" s="119">
        <f>$B$35*D28</f>
        <v>-0.03</v>
      </c>
      <c r="E35" s="122">
        <f>$B$35*E28</f>
        <v>-0.06</v>
      </c>
      <c r="F35" s="122">
        <f>$B$35*F28</f>
        <v>-0.12</v>
      </c>
      <c r="G35" s="121">
        <f>$B$35*G28</f>
        <v>-0.24</v>
      </c>
      <c r="H35" s="121">
        <f t="shared" ref="H35:K35" si="7">$B$35*H28</f>
        <v>0.24</v>
      </c>
      <c r="I35" s="122">
        <f t="shared" si="7"/>
        <v>0.12</v>
      </c>
      <c r="J35" s="122">
        <f t="shared" si="7"/>
        <v>0.06</v>
      </c>
      <c r="K35" s="119">
        <f t="shared" si="7"/>
        <v>0.03</v>
      </c>
      <c r="L35" s="119">
        <f>$B$35*L28</f>
        <v>1.4999999999999999E-2</v>
      </c>
      <c r="N35" s="132" t="s">
        <v>351</v>
      </c>
    </row>
    <row r="36" spans="1:16" ht="15.75" thickBot="1" x14ac:dyDescent="0.3">
      <c r="B36" s="124"/>
      <c r="C36" s="112" t="str">
        <f t="shared" si="4"/>
        <v/>
      </c>
      <c r="D36" s="112" t="str">
        <f t="shared" si="4"/>
        <v>1 Risco(s)</v>
      </c>
      <c r="E36" s="113" t="str">
        <f t="shared" si="4"/>
        <v>1 Risco(s)</v>
      </c>
      <c r="F36" s="113" t="str">
        <f t="shared" si="4"/>
        <v>1 Risco(s)</v>
      </c>
      <c r="G36" s="114" t="str">
        <f t="shared" si="4"/>
        <v/>
      </c>
      <c r="H36" s="114" t="str">
        <f t="shared" si="4"/>
        <v/>
      </c>
      <c r="I36" s="113" t="str">
        <f t="shared" si="4"/>
        <v/>
      </c>
      <c r="J36" s="113" t="str">
        <f t="shared" si="4"/>
        <v/>
      </c>
      <c r="K36" s="112" t="str">
        <f t="shared" si="4"/>
        <v/>
      </c>
      <c r="L36" s="112" t="str">
        <f>IF(COUNTIF($J$9:$J$23,L35)=0,"",COUNTIF($J$9:$J$23,L35)&amp;" Risco(s)")</f>
        <v/>
      </c>
    </row>
    <row r="37" spans="1:16" x14ac:dyDescent="0.25">
      <c r="B37" s="123">
        <v>0.1</v>
      </c>
      <c r="C37" s="119">
        <f>$B$37*C28</f>
        <v>-5.000000000000001E-3</v>
      </c>
      <c r="D37" s="119">
        <f>$B$37*D28</f>
        <v>-1.0000000000000002E-2</v>
      </c>
      <c r="E37" s="119">
        <f>$B$37*E28</f>
        <v>-2.0000000000000004E-2</v>
      </c>
      <c r="F37" s="119">
        <f>$B$37*F28</f>
        <v>-4.0000000000000008E-2</v>
      </c>
      <c r="G37" s="122">
        <f>$B$37*G28</f>
        <v>-8.0000000000000016E-2</v>
      </c>
      <c r="H37" s="122">
        <f t="shared" ref="H37:K37" si="8">$B$37*H28</f>
        <v>8.0000000000000016E-2</v>
      </c>
      <c r="I37" s="119">
        <f t="shared" si="8"/>
        <v>4.0000000000000008E-2</v>
      </c>
      <c r="J37" s="119">
        <f t="shared" si="8"/>
        <v>2.0000000000000004E-2</v>
      </c>
      <c r="K37" s="119">
        <f t="shared" si="8"/>
        <v>1.0000000000000002E-2</v>
      </c>
      <c r="L37" s="119">
        <f>$B$37*L28</f>
        <v>5.000000000000001E-3</v>
      </c>
    </row>
    <row r="38" spans="1:16" ht="15.75" thickBot="1" x14ac:dyDescent="0.3">
      <c r="B38" s="124"/>
      <c r="C38" s="112" t="str">
        <f t="shared" si="4"/>
        <v/>
      </c>
      <c r="D38" s="112" t="str">
        <f t="shared" si="4"/>
        <v/>
      </c>
      <c r="E38" s="112" t="str">
        <f t="shared" si="4"/>
        <v>1 Risco(s)</v>
      </c>
      <c r="F38" s="112" t="str">
        <f t="shared" si="4"/>
        <v>1 Risco(s)</v>
      </c>
      <c r="G38" s="113" t="str">
        <f t="shared" si="4"/>
        <v>1 Risco(s)</v>
      </c>
      <c r="H38" s="113" t="str">
        <f t="shared" si="4"/>
        <v/>
      </c>
      <c r="I38" s="112" t="str">
        <f t="shared" si="4"/>
        <v/>
      </c>
      <c r="J38" s="112" t="str">
        <f t="shared" si="4"/>
        <v/>
      </c>
      <c r="K38" s="112" t="str">
        <f t="shared" si="4"/>
        <v/>
      </c>
      <c r="L38" s="112" t="str">
        <f>IF(COUNTIF($J$9:$J$23,L37)=0,"",COUNTIF($J$9:$J$23,L37)&amp;" Risco(s)")</f>
        <v/>
      </c>
    </row>
  </sheetData>
  <mergeCells count="36">
    <mergeCell ref="A9:B9"/>
    <mergeCell ref="D9:G9"/>
    <mergeCell ref="B1:C1"/>
    <mergeCell ref="C2:C3"/>
    <mergeCell ref="C4:C5"/>
    <mergeCell ref="A8:B8"/>
    <mergeCell ref="D8:G8"/>
    <mergeCell ref="A10:B10"/>
    <mergeCell ref="D10:G10"/>
    <mergeCell ref="A11:B11"/>
    <mergeCell ref="D11:G11"/>
    <mergeCell ref="A12:B12"/>
    <mergeCell ref="D12:G12"/>
    <mergeCell ref="A13:B13"/>
    <mergeCell ref="D13:G13"/>
    <mergeCell ref="A14:B14"/>
    <mergeCell ref="D14:G14"/>
    <mergeCell ref="A15:B15"/>
    <mergeCell ref="D15:G15"/>
    <mergeCell ref="A16:B16"/>
    <mergeCell ref="D16:G16"/>
    <mergeCell ref="A17:B17"/>
    <mergeCell ref="D17:G17"/>
    <mergeCell ref="A18:B18"/>
    <mergeCell ref="D18:G18"/>
    <mergeCell ref="A19:B19"/>
    <mergeCell ref="D19:G19"/>
    <mergeCell ref="A20:B20"/>
    <mergeCell ref="D20:G20"/>
    <mergeCell ref="A21:B21"/>
    <mergeCell ref="D21:G21"/>
    <mergeCell ref="A22:B22"/>
    <mergeCell ref="D22:G22"/>
    <mergeCell ref="A23:B23"/>
    <mergeCell ref="D23:G23"/>
    <mergeCell ref="C27:G27"/>
  </mergeCells>
  <conditionalFormatting sqref="K9:K23">
    <cfRule type="cellIs" dxfId="19" priority="3" operator="equal">
      <formula>"RISCO BAIXO"</formula>
    </cfRule>
    <cfRule type="cellIs" dxfId="18" priority="4" operator="equal">
      <formula>"RISCO ALTO"</formula>
    </cfRule>
    <cfRule type="cellIs" dxfId="17" priority="5" operator="equal">
      <formula>"RISCO MÉDIO"</formula>
    </cfRule>
  </conditionalFormatting>
  <conditionalFormatting sqref="L9:L23">
    <cfRule type="cellIs" dxfId="16" priority="1" operator="equal">
      <formula>"NÃO ATIVO"</formula>
    </cfRule>
    <cfRule type="cellIs" dxfId="15" priority="2" operator="equal">
      <formula>"ATIVO"</formula>
    </cfRule>
  </conditionalFormatting>
  <dataValidations count="4">
    <dataValidation type="list" allowBlank="1" showInputMessage="1" showErrorMessage="1" sqref="A9:B23">
      <formula1>ÁREA</formula1>
    </dataValidation>
    <dataValidation type="list" allowBlank="1" showInputMessage="1" showErrorMessage="1" sqref="H9:H23">
      <formula1>PROBABILIDADE</formula1>
    </dataValidation>
    <dataValidation allowBlank="1" showErrorMessage="1" sqref="H24"/>
    <dataValidation type="list" allowBlank="1" showErrorMessage="1" sqref="I9:I23">
      <formula1>IMPACTO</formula1>
    </dataValidation>
  </dataValidations>
  <pageMargins left="0.511811024" right="0.511811024" top="0.78740157499999996" bottom="0.78740157499999996" header="0.31496062000000002" footer="0.31496062000000002"/>
  <ignoredErrors>
    <ignoredError sqref="E33:J33 E35:J35 G37:H3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opLeftCell="A16" zoomScaleNormal="100" workbookViewId="0">
      <selection activeCell="L35" sqref="L35"/>
    </sheetView>
  </sheetViews>
  <sheetFormatPr defaultRowHeight="15" x14ac:dyDescent="0.25"/>
  <cols>
    <col min="1" max="1" width="3.140625" customWidth="1"/>
    <col min="2" max="2" width="9.140625" customWidth="1"/>
    <col min="3" max="3" width="16.42578125" customWidth="1"/>
    <col min="4" max="6" width="16.7109375" customWidth="1"/>
    <col min="7" max="7" width="13.85546875" bestFit="1" customWidth="1"/>
    <col min="8" max="12" width="16.7109375" customWidth="1"/>
    <col min="13" max="15" width="15.28515625" bestFit="1" customWidth="1"/>
  </cols>
  <sheetData>
    <row r="1" spans="1:14" x14ac:dyDescent="0.25">
      <c r="B1" s="233"/>
      <c r="C1" s="233"/>
    </row>
    <row r="2" spans="1:14" x14ac:dyDescent="0.25">
      <c r="C2" s="234" t="s">
        <v>313</v>
      </c>
      <c r="D2" s="135" t="s">
        <v>331</v>
      </c>
      <c r="E2" s="135" t="s">
        <v>332</v>
      </c>
      <c r="F2" s="135" t="s">
        <v>333</v>
      </c>
      <c r="G2" s="135" t="s">
        <v>334</v>
      </c>
      <c r="H2" s="135" t="s">
        <v>335</v>
      </c>
    </row>
    <row r="3" spans="1:14" x14ac:dyDescent="0.25">
      <c r="C3" s="235"/>
      <c r="D3" s="136">
        <v>0.1</v>
      </c>
      <c r="E3" s="136">
        <v>0.3</v>
      </c>
      <c r="F3" s="136">
        <v>0.5</v>
      </c>
      <c r="G3" s="136">
        <v>0.7</v>
      </c>
      <c r="H3" s="136">
        <v>0.9</v>
      </c>
    </row>
    <row r="4" spans="1:14" x14ac:dyDescent="0.25">
      <c r="C4" s="236" t="s">
        <v>314</v>
      </c>
      <c r="D4" s="137" t="s">
        <v>331</v>
      </c>
      <c r="E4" s="137" t="s">
        <v>332</v>
      </c>
      <c r="F4" s="137" t="s">
        <v>333</v>
      </c>
      <c r="G4" s="137" t="s">
        <v>334</v>
      </c>
      <c r="H4" s="137" t="s">
        <v>335</v>
      </c>
    </row>
    <row r="5" spans="1:14" x14ac:dyDescent="0.25">
      <c r="C5" s="237"/>
      <c r="D5" s="136">
        <v>-0.05</v>
      </c>
      <c r="E5" s="136">
        <v>-0.1</v>
      </c>
      <c r="F5" s="136">
        <v>-0.2</v>
      </c>
      <c r="G5" s="136">
        <v>-0.4</v>
      </c>
      <c r="H5" s="136">
        <v>-0.8</v>
      </c>
    </row>
    <row r="8" spans="1:14" x14ac:dyDescent="0.25">
      <c r="A8" s="238" t="s">
        <v>311</v>
      </c>
      <c r="B8" s="238"/>
      <c r="C8" s="97" t="s">
        <v>357</v>
      </c>
      <c r="D8" s="239" t="s">
        <v>312</v>
      </c>
      <c r="E8" s="239"/>
      <c r="F8" s="239"/>
      <c r="G8" s="239"/>
      <c r="H8" s="97" t="s">
        <v>313</v>
      </c>
      <c r="I8" s="156" t="s">
        <v>314</v>
      </c>
      <c r="J8" s="156" t="s">
        <v>352</v>
      </c>
      <c r="K8" s="97" t="s">
        <v>353</v>
      </c>
      <c r="L8" s="97" t="s">
        <v>315</v>
      </c>
      <c r="M8" s="161" t="s">
        <v>355</v>
      </c>
      <c r="N8" s="161"/>
    </row>
    <row r="9" spans="1:14" x14ac:dyDescent="0.25">
      <c r="A9" s="229" t="s">
        <v>342</v>
      </c>
      <c r="B9" s="231"/>
      <c r="C9" s="160" t="s">
        <v>56</v>
      </c>
      <c r="D9" s="229" t="s">
        <v>317</v>
      </c>
      <c r="E9" s="230"/>
      <c r="F9" s="230"/>
      <c r="G9" s="231"/>
      <c r="H9" s="139">
        <v>0.3</v>
      </c>
      <c r="I9" s="140">
        <v>-0.2</v>
      </c>
      <c r="J9" s="142">
        <f t="shared" ref="J9:J23" si="0">H9*I9</f>
        <v>-0.06</v>
      </c>
      <c r="K9" s="143" t="str">
        <f t="shared" ref="K9:K23" si="1">IF(J9&lt;-0.18,"RISCO ALTO",IF(J9&gt;=-0.05,"RISCO BAIXO","RISCO MÉDIO"))</f>
        <v>RISCO MÉDIO</v>
      </c>
      <c r="L9" s="110" t="s">
        <v>346</v>
      </c>
      <c r="M9" s="153" t="s">
        <v>348</v>
      </c>
      <c r="N9" s="154"/>
    </row>
    <row r="10" spans="1:14" x14ac:dyDescent="0.25">
      <c r="A10" s="229" t="s">
        <v>342</v>
      </c>
      <c r="B10" s="231"/>
      <c r="C10" s="160" t="s">
        <v>90</v>
      </c>
      <c r="D10" s="229" t="s">
        <v>336</v>
      </c>
      <c r="E10" s="230"/>
      <c r="F10" s="230"/>
      <c r="G10" s="231"/>
      <c r="H10" s="139">
        <v>0.9</v>
      </c>
      <c r="I10" s="140">
        <v>-0.8</v>
      </c>
      <c r="J10" s="142">
        <f t="shared" si="0"/>
        <v>-0.72000000000000008</v>
      </c>
      <c r="K10" s="143" t="str">
        <f t="shared" si="1"/>
        <v>RISCO ALTO</v>
      </c>
      <c r="L10" s="110" t="s">
        <v>347</v>
      </c>
      <c r="M10" s="153" t="s">
        <v>349</v>
      </c>
      <c r="N10" s="154"/>
    </row>
    <row r="11" spans="1:14" x14ac:dyDescent="0.25">
      <c r="A11" s="229" t="s">
        <v>351</v>
      </c>
      <c r="B11" s="231"/>
      <c r="C11" s="160" t="s">
        <v>92</v>
      </c>
      <c r="D11" s="229" t="s">
        <v>318</v>
      </c>
      <c r="E11" s="230"/>
      <c r="F11" s="230"/>
      <c r="G11" s="231"/>
      <c r="H11" s="139">
        <v>0.1</v>
      </c>
      <c r="I11" s="140">
        <v>-0.2</v>
      </c>
      <c r="J11" s="142">
        <f t="shared" si="0"/>
        <v>-2.0000000000000004E-2</v>
      </c>
      <c r="K11" s="143" t="str">
        <f t="shared" si="1"/>
        <v>RISCO BAIXO</v>
      </c>
      <c r="L11" s="110" t="s">
        <v>346</v>
      </c>
      <c r="M11" s="153" t="s">
        <v>348</v>
      </c>
      <c r="N11" s="154"/>
    </row>
    <row r="12" spans="1:14" x14ac:dyDescent="0.25">
      <c r="A12" s="229" t="s">
        <v>339</v>
      </c>
      <c r="B12" s="231"/>
      <c r="C12" s="160" t="s">
        <v>95</v>
      </c>
      <c r="D12" s="229" t="s">
        <v>319</v>
      </c>
      <c r="E12" s="230"/>
      <c r="F12" s="230"/>
      <c r="G12" s="231"/>
      <c r="H12" s="139">
        <v>0.7</v>
      </c>
      <c r="I12" s="140">
        <v>-0.4</v>
      </c>
      <c r="J12" s="142">
        <f t="shared" si="0"/>
        <v>-0.27999999999999997</v>
      </c>
      <c r="K12" s="143" t="str">
        <f t="shared" si="1"/>
        <v>RISCO ALTO</v>
      </c>
      <c r="L12" s="110" t="s">
        <v>347</v>
      </c>
      <c r="M12" s="153" t="s">
        <v>349</v>
      </c>
      <c r="N12" s="154"/>
    </row>
    <row r="13" spans="1:14" x14ac:dyDescent="0.25">
      <c r="A13" s="229" t="s">
        <v>339</v>
      </c>
      <c r="B13" s="231"/>
      <c r="C13" s="160" t="s">
        <v>97</v>
      </c>
      <c r="D13" s="229" t="s">
        <v>320</v>
      </c>
      <c r="E13" s="230"/>
      <c r="F13" s="230"/>
      <c r="G13" s="231"/>
      <c r="H13" s="139">
        <v>0.1</v>
      </c>
      <c r="I13" s="140">
        <v>-0.4</v>
      </c>
      <c r="J13" s="142">
        <f t="shared" si="0"/>
        <v>-4.0000000000000008E-2</v>
      </c>
      <c r="K13" s="143" t="str">
        <f t="shared" si="1"/>
        <v>RISCO BAIXO</v>
      </c>
      <c r="L13" s="110" t="s">
        <v>346</v>
      </c>
      <c r="M13" s="153" t="s">
        <v>348</v>
      </c>
      <c r="N13" s="154"/>
    </row>
    <row r="14" spans="1:14" x14ac:dyDescent="0.25">
      <c r="A14" s="229" t="s">
        <v>343</v>
      </c>
      <c r="B14" s="231"/>
      <c r="C14" s="160" t="s">
        <v>99</v>
      </c>
      <c r="D14" s="229" t="s">
        <v>321</v>
      </c>
      <c r="E14" s="230"/>
      <c r="F14" s="230"/>
      <c r="G14" s="231"/>
      <c r="H14" s="139">
        <v>0.9</v>
      </c>
      <c r="I14" s="140">
        <v>-0.8</v>
      </c>
      <c r="J14" s="142">
        <f t="shared" si="0"/>
        <v>-0.72000000000000008</v>
      </c>
      <c r="K14" s="143" t="str">
        <f t="shared" si="1"/>
        <v>RISCO ALTO</v>
      </c>
      <c r="L14" s="110" t="s">
        <v>347</v>
      </c>
      <c r="M14" s="153" t="s">
        <v>348</v>
      </c>
      <c r="N14" s="154"/>
    </row>
    <row r="15" spans="1:14" x14ac:dyDescent="0.25">
      <c r="A15" s="229" t="s">
        <v>351</v>
      </c>
      <c r="B15" s="231"/>
      <c r="C15" s="160" t="s">
        <v>101</v>
      </c>
      <c r="D15" s="229" t="s">
        <v>322</v>
      </c>
      <c r="E15" s="230"/>
      <c r="F15" s="230"/>
      <c r="G15" s="231"/>
      <c r="H15" s="139">
        <v>0.5</v>
      </c>
      <c r="I15" s="140">
        <v>-0.05</v>
      </c>
      <c r="J15" s="142">
        <f t="shared" si="0"/>
        <v>-2.5000000000000001E-2</v>
      </c>
      <c r="K15" s="143" t="str">
        <f t="shared" si="1"/>
        <v>RISCO BAIXO</v>
      </c>
      <c r="L15" s="110" t="s">
        <v>346</v>
      </c>
      <c r="M15" s="153" t="s">
        <v>349</v>
      </c>
      <c r="N15" s="154"/>
    </row>
    <row r="16" spans="1:14" x14ac:dyDescent="0.25">
      <c r="A16" s="229" t="s">
        <v>351</v>
      </c>
      <c r="B16" s="231"/>
      <c r="C16" s="160" t="s">
        <v>103</v>
      </c>
      <c r="D16" s="229" t="s">
        <v>323</v>
      </c>
      <c r="E16" s="230"/>
      <c r="F16" s="230"/>
      <c r="G16" s="231"/>
      <c r="H16" s="139">
        <v>0.5</v>
      </c>
      <c r="I16" s="140">
        <v>-0.8</v>
      </c>
      <c r="J16" s="142">
        <f t="shared" si="0"/>
        <v>-0.4</v>
      </c>
      <c r="K16" s="143" t="str">
        <f t="shared" si="1"/>
        <v>RISCO ALTO</v>
      </c>
      <c r="L16" s="110" t="s">
        <v>347</v>
      </c>
      <c r="M16" s="153" t="s">
        <v>349</v>
      </c>
      <c r="N16" s="154"/>
    </row>
    <row r="17" spans="1:16" x14ac:dyDescent="0.25">
      <c r="A17" s="229" t="s">
        <v>344</v>
      </c>
      <c r="B17" s="231"/>
      <c r="C17" s="160" t="s">
        <v>105</v>
      </c>
      <c r="D17" s="229" t="s">
        <v>324</v>
      </c>
      <c r="E17" s="230"/>
      <c r="F17" s="230"/>
      <c r="G17" s="231"/>
      <c r="H17" s="139">
        <v>0.3</v>
      </c>
      <c r="I17" s="140">
        <v>-0.1</v>
      </c>
      <c r="J17" s="142">
        <f t="shared" si="0"/>
        <v>-0.03</v>
      </c>
      <c r="K17" s="143" t="str">
        <f t="shared" si="1"/>
        <v>RISCO BAIXO</v>
      </c>
      <c r="L17" s="110" t="s">
        <v>346</v>
      </c>
      <c r="M17" s="153" t="s">
        <v>350</v>
      </c>
      <c r="N17" s="154"/>
    </row>
    <row r="18" spans="1:16" x14ac:dyDescent="0.25">
      <c r="A18" s="229" t="s">
        <v>339</v>
      </c>
      <c r="B18" s="231"/>
      <c r="C18" s="160" t="s">
        <v>107</v>
      </c>
      <c r="D18" s="229" t="s">
        <v>325</v>
      </c>
      <c r="E18" s="230"/>
      <c r="F18" s="230"/>
      <c r="G18" s="231"/>
      <c r="H18" s="139">
        <v>0.9</v>
      </c>
      <c r="I18" s="140">
        <v>-0.8</v>
      </c>
      <c r="J18" s="142">
        <f t="shared" si="0"/>
        <v>-0.72000000000000008</v>
      </c>
      <c r="K18" s="143" t="str">
        <f t="shared" si="1"/>
        <v>RISCO ALTO</v>
      </c>
      <c r="L18" s="110" t="s">
        <v>346</v>
      </c>
      <c r="M18" s="153" t="s">
        <v>349</v>
      </c>
      <c r="N18" s="154"/>
    </row>
    <row r="19" spans="1:16" x14ac:dyDescent="0.25">
      <c r="A19" s="229" t="s">
        <v>351</v>
      </c>
      <c r="B19" s="231"/>
      <c r="C19" s="160" t="s">
        <v>87</v>
      </c>
      <c r="D19" s="229" t="s">
        <v>326</v>
      </c>
      <c r="E19" s="230"/>
      <c r="F19" s="230"/>
      <c r="G19" s="231"/>
      <c r="H19" s="139">
        <v>0.7</v>
      </c>
      <c r="I19" s="140">
        <v>-0.8</v>
      </c>
      <c r="J19" s="142">
        <f t="shared" si="0"/>
        <v>-0.55999999999999994</v>
      </c>
      <c r="K19" s="143" t="str">
        <f t="shared" si="1"/>
        <v>RISCO ALTO</v>
      </c>
      <c r="L19" s="110" t="s">
        <v>347</v>
      </c>
      <c r="M19" s="153" t="s">
        <v>348</v>
      </c>
      <c r="N19" s="154"/>
    </row>
    <row r="20" spans="1:16" x14ac:dyDescent="0.25">
      <c r="A20" s="229" t="s">
        <v>351</v>
      </c>
      <c r="B20" s="231"/>
      <c r="C20" s="160" t="s">
        <v>115</v>
      </c>
      <c r="D20" s="229" t="s">
        <v>327</v>
      </c>
      <c r="E20" s="230"/>
      <c r="F20" s="230"/>
      <c r="G20" s="231"/>
      <c r="H20" s="139">
        <v>0.5</v>
      </c>
      <c r="I20" s="140">
        <v>-0.1</v>
      </c>
      <c r="J20" s="142">
        <f t="shared" si="0"/>
        <v>-0.05</v>
      </c>
      <c r="K20" s="143" t="str">
        <f t="shared" si="1"/>
        <v>RISCO BAIXO</v>
      </c>
      <c r="L20" s="110" t="s">
        <v>346</v>
      </c>
      <c r="M20" s="153" t="s">
        <v>348</v>
      </c>
      <c r="N20" s="154"/>
    </row>
    <row r="21" spans="1:16" x14ac:dyDescent="0.25">
      <c r="A21" s="229" t="s">
        <v>342</v>
      </c>
      <c r="B21" s="231"/>
      <c r="C21" s="160" t="s">
        <v>119</v>
      </c>
      <c r="D21" s="229" t="s">
        <v>328</v>
      </c>
      <c r="E21" s="230"/>
      <c r="F21" s="230"/>
      <c r="G21" s="231"/>
      <c r="H21" s="139">
        <v>0.1</v>
      </c>
      <c r="I21" s="140">
        <v>-0.8</v>
      </c>
      <c r="J21" s="142">
        <f t="shared" si="0"/>
        <v>-8.0000000000000016E-2</v>
      </c>
      <c r="K21" s="143" t="str">
        <f t="shared" si="1"/>
        <v>RISCO MÉDIO</v>
      </c>
      <c r="L21" s="110" t="s">
        <v>347</v>
      </c>
      <c r="M21" s="153" t="s">
        <v>348</v>
      </c>
      <c r="N21" s="154"/>
    </row>
    <row r="22" spans="1:16" x14ac:dyDescent="0.25">
      <c r="A22" s="229" t="s">
        <v>343</v>
      </c>
      <c r="B22" s="231"/>
      <c r="C22" s="160" t="s">
        <v>122</v>
      </c>
      <c r="D22" s="229" t="s">
        <v>329</v>
      </c>
      <c r="E22" s="230"/>
      <c r="F22" s="230"/>
      <c r="G22" s="231"/>
      <c r="H22" s="139">
        <v>0.5</v>
      </c>
      <c r="I22" s="140">
        <v>-0.4</v>
      </c>
      <c r="J22" s="142">
        <f t="shared" si="0"/>
        <v>-0.2</v>
      </c>
      <c r="K22" s="143" t="str">
        <f t="shared" si="1"/>
        <v>RISCO ALTO</v>
      </c>
      <c r="L22" s="110" t="s">
        <v>346</v>
      </c>
      <c r="M22" s="153" t="s">
        <v>348</v>
      </c>
      <c r="N22" s="154"/>
    </row>
    <row r="23" spans="1:16" x14ac:dyDescent="0.25">
      <c r="A23" s="229" t="s">
        <v>351</v>
      </c>
      <c r="B23" s="231"/>
      <c r="C23" s="160" t="s">
        <v>124</v>
      </c>
      <c r="D23" s="229" t="s">
        <v>330</v>
      </c>
      <c r="E23" s="230"/>
      <c r="F23" s="230"/>
      <c r="G23" s="231"/>
      <c r="H23" s="139">
        <v>0.5</v>
      </c>
      <c r="I23" s="140">
        <v>-0.2</v>
      </c>
      <c r="J23" s="142">
        <f t="shared" si="0"/>
        <v>-0.1</v>
      </c>
      <c r="K23" s="143" t="str">
        <f t="shared" si="1"/>
        <v>RISCO MÉDIO</v>
      </c>
      <c r="L23" s="110" t="s">
        <v>347</v>
      </c>
      <c r="M23" s="153" t="s">
        <v>348</v>
      </c>
      <c r="N23" s="154"/>
    </row>
    <row r="24" spans="1:16" x14ac:dyDescent="0.25">
      <c r="A24" s="144"/>
      <c r="B24" s="144"/>
      <c r="C24" s="144"/>
      <c r="D24" s="144"/>
      <c r="E24" s="144"/>
      <c r="F24" s="144"/>
      <c r="G24" s="145"/>
      <c r="H24" s="146"/>
      <c r="I24" s="147"/>
      <c r="J24" s="148"/>
      <c r="L24" s="141"/>
      <c r="M24" s="141"/>
    </row>
    <row r="27" spans="1:16" ht="27" thickBot="1" x14ac:dyDescent="0.45">
      <c r="A27" s="125"/>
      <c r="C27" s="232" t="s">
        <v>337</v>
      </c>
      <c r="D27" s="232"/>
      <c r="E27" s="232"/>
      <c r="F27" s="232"/>
      <c r="G27" s="232"/>
      <c r="I27" s="155" t="s">
        <v>338</v>
      </c>
      <c r="J27" s="155"/>
      <c r="K27" s="155"/>
    </row>
    <row r="28" spans="1:16" ht="15.75" thickBot="1" x14ac:dyDescent="0.3">
      <c r="B28" s="126"/>
      <c r="C28" s="127">
        <f>D5</f>
        <v>-0.05</v>
      </c>
      <c r="D28" s="128">
        <f>E5</f>
        <v>-0.1</v>
      </c>
      <c r="E28" s="128">
        <f>F5</f>
        <v>-0.2</v>
      </c>
      <c r="F28" s="128">
        <f>G5</f>
        <v>-0.4</v>
      </c>
      <c r="G28" s="128">
        <f>H5</f>
        <v>-0.8</v>
      </c>
      <c r="H28" s="128">
        <f>-H5</f>
        <v>0.8</v>
      </c>
      <c r="I28" s="128">
        <f>-G5</f>
        <v>0.4</v>
      </c>
      <c r="J28" s="128">
        <f>-F5</f>
        <v>0.2</v>
      </c>
      <c r="K28" s="128">
        <f>-E5</f>
        <v>0.1</v>
      </c>
      <c r="L28" s="129">
        <f>-D5</f>
        <v>0.05</v>
      </c>
      <c r="N28" s="130" t="s">
        <v>345</v>
      </c>
      <c r="O28" s="130" t="s">
        <v>313</v>
      </c>
      <c r="P28" s="130" t="s">
        <v>314</v>
      </c>
    </row>
    <row r="29" spans="1:16" x14ac:dyDescent="0.25">
      <c r="B29" s="123">
        <f>H3</f>
        <v>0.9</v>
      </c>
      <c r="C29" s="118">
        <f t="shared" ref="C29:L29" si="2">$B$29*C28</f>
        <v>-4.5000000000000005E-2</v>
      </c>
      <c r="D29" s="167">
        <f t="shared" si="2"/>
        <v>-9.0000000000000011E-2</v>
      </c>
      <c r="E29" s="121">
        <f t="shared" si="2"/>
        <v>-0.18000000000000002</v>
      </c>
      <c r="F29" s="120">
        <f t="shared" si="2"/>
        <v>-0.36000000000000004</v>
      </c>
      <c r="G29" s="121">
        <f t="shared" si="2"/>
        <v>-0.72000000000000008</v>
      </c>
      <c r="H29" s="121">
        <f t="shared" si="2"/>
        <v>0.72000000000000008</v>
      </c>
      <c r="I29" s="121">
        <f t="shared" si="2"/>
        <v>0.36000000000000004</v>
      </c>
      <c r="J29" s="121">
        <f t="shared" si="2"/>
        <v>0.18000000000000002</v>
      </c>
      <c r="K29" s="122">
        <f t="shared" si="2"/>
        <v>9.0000000000000011E-2</v>
      </c>
      <c r="L29" s="158">
        <f t="shared" si="2"/>
        <v>4.5000000000000005E-2</v>
      </c>
      <c r="N29" s="110" t="s">
        <v>342</v>
      </c>
      <c r="O29" s="133">
        <f>D3</f>
        <v>0.1</v>
      </c>
      <c r="P29" s="133">
        <f>D5</f>
        <v>-0.05</v>
      </c>
    </row>
    <row r="30" spans="1:16" ht="15.75" thickBot="1" x14ac:dyDescent="0.3">
      <c r="B30" s="124"/>
      <c r="C30" s="111" t="str">
        <f t="shared" ref="C30:L38" si="3">IF(COUNTIF($J$9:$J$23,C29)=0,"",COUNTIF($J$9:$J$23,C29)&amp;" Risco(s)")</f>
        <v/>
      </c>
      <c r="D30" s="115" t="str">
        <f t="shared" si="3"/>
        <v/>
      </c>
      <c r="E30" s="114" t="str">
        <f t="shared" si="3"/>
        <v/>
      </c>
      <c r="F30" s="117" t="str">
        <f t="shared" si="3"/>
        <v/>
      </c>
      <c r="G30" s="114" t="str">
        <f t="shared" si="3"/>
        <v>3 Risco(s)</v>
      </c>
      <c r="H30" s="114" t="str">
        <f t="shared" si="3"/>
        <v/>
      </c>
      <c r="I30" s="114" t="str">
        <f t="shared" si="3"/>
        <v/>
      </c>
      <c r="J30" s="114" t="str">
        <f t="shared" si="3"/>
        <v/>
      </c>
      <c r="K30" s="113" t="str">
        <f t="shared" si="3"/>
        <v/>
      </c>
      <c r="L30" s="166" t="str">
        <f t="shared" si="3"/>
        <v/>
      </c>
      <c r="N30" s="110" t="s">
        <v>341</v>
      </c>
      <c r="O30" s="133">
        <f>E3</f>
        <v>0.3</v>
      </c>
      <c r="P30" s="133">
        <f>E5</f>
        <v>-0.1</v>
      </c>
    </row>
    <row r="31" spans="1:16" x14ac:dyDescent="0.25">
      <c r="B31" s="123">
        <f>G3</f>
        <v>0.7</v>
      </c>
      <c r="C31" s="119">
        <f t="shared" ref="C31:L31" si="4">$B$31*C28</f>
        <v>-3.4999999999999996E-2</v>
      </c>
      <c r="D31" s="122">
        <f t="shared" si="4"/>
        <v>-6.9999999999999993E-2</v>
      </c>
      <c r="E31" s="122">
        <f t="shared" si="4"/>
        <v>-0.13999999999999999</v>
      </c>
      <c r="F31" s="121">
        <f t="shared" si="4"/>
        <v>-0.27999999999999997</v>
      </c>
      <c r="G31" s="121">
        <f t="shared" si="4"/>
        <v>-0.55999999999999994</v>
      </c>
      <c r="H31" s="121">
        <f t="shared" si="4"/>
        <v>0.55999999999999994</v>
      </c>
      <c r="I31" s="121">
        <f t="shared" si="4"/>
        <v>0.27999999999999997</v>
      </c>
      <c r="J31" s="122">
        <f t="shared" si="4"/>
        <v>0.13999999999999999</v>
      </c>
      <c r="K31" s="122">
        <f t="shared" si="4"/>
        <v>6.9999999999999993E-2</v>
      </c>
      <c r="L31" s="119">
        <f t="shared" si="4"/>
        <v>3.4999999999999996E-2</v>
      </c>
      <c r="N31" s="110" t="s">
        <v>339</v>
      </c>
      <c r="O31" s="133">
        <f>F3</f>
        <v>0.5</v>
      </c>
      <c r="P31" s="133">
        <f>F5</f>
        <v>-0.2</v>
      </c>
    </row>
    <row r="32" spans="1:16" ht="15.75" thickBot="1" x14ac:dyDescent="0.3">
      <c r="B32" s="124"/>
      <c r="C32" s="112" t="str">
        <f t="shared" si="3"/>
        <v/>
      </c>
      <c r="D32" s="113" t="str">
        <f t="shared" si="3"/>
        <v/>
      </c>
      <c r="E32" s="113" t="str">
        <f t="shared" si="3"/>
        <v/>
      </c>
      <c r="F32" s="114" t="str">
        <f t="shared" si="3"/>
        <v>1 Risco(s)</v>
      </c>
      <c r="G32" s="114" t="str">
        <f t="shared" si="3"/>
        <v>1 Risco(s)</v>
      </c>
      <c r="H32" s="114" t="str">
        <f t="shared" si="3"/>
        <v/>
      </c>
      <c r="I32" s="114" t="str">
        <f t="shared" si="3"/>
        <v/>
      </c>
      <c r="J32" s="113" t="str">
        <f t="shared" si="3"/>
        <v/>
      </c>
      <c r="K32" s="113" t="str">
        <f t="shared" si="3"/>
        <v/>
      </c>
      <c r="L32" s="112" t="str">
        <f>IF(COUNTIF($J$9:$J$23,L31)=0,"",COUNTIF($J$9:$J$23,L31)&amp;" Risco(s)")</f>
        <v/>
      </c>
      <c r="N32" s="110" t="s">
        <v>343</v>
      </c>
      <c r="O32" s="133">
        <f>G3</f>
        <v>0.7</v>
      </c>
      <c r="P32" s="133">
        <f>G5</f>
        <v>-0.4</v>
      </c>
    </row>
    <row r="33" spans="1:16" x14ac:dyDescent="0.25">
      <c r="B33" s="123">
        <f>F3</f>
        <v>0.5</v>
      </c>
      <c r="C33" s="119">
        <f t="shared" ref="C33:L33" si="5">$B$33*C28</f>
        <v>-2.5000000000000001E-2</v>
      </c>
      <c r="D33" s="119">
        <f t="shared" si="5"/>
        <v>-0.05</v>
      </c>
      <c r="E33" s="122">
        <f t="shared" si="5"/>
        <v>-0.1</v>
      </c>
      <c r="F33" s="121">
        <f t="shared" si="5"/>
        <v>-0.2</v>
      </c>
      <c r="G33" s="121">
        <f t="shared" si="5"/>
        <v>-0.4</v>
      </c>
      <c r="H33" s="121">
        <f t="shared" si="5"/>
        <v>0.4</v>
      </c>
      <c r="I33" s="157">
        <f t="shared" si="5"/>
        <v>0.2</v>
      </c>
      <c r="J33" s="122">
        <f t="shared" si="5"/>
        <v>0.1</v>
      </c>
      <c r="K33" s="158">
        <f t="shared" si="5"/>
        <v>0.05</v>
      </c>
      <c r="L33" s="119">
        <f t="shared" si="5"/>
        <v>2.5000000000000001E-2</v>
      </c>
      <c r="N33" s="110" t="s">
        <v>340</v>
      </c>
      <c r="O33" s="134">
        <f>H3</f>
        <v>0.9</v>
      </c>
      <c r="P33" s="134">
        <f>H5</f>
        <v>-0.8</v>
      </c>
    </row>
    <row r="34" spans="1:16" s="125" customFormat="1" ht="15.75" thickBot="1" x14ac:dyDescent="0.3">
      <c r="A34"/>
      <c r="B34" s="124"/>
      <c r="C34" s="112" t="str">
        <f t="shared" si="3"/>
        <v>1 Risco(s)</v>
      </c>
      <c r="D34" s="112" t="str">
        <f t="shared" si="3"/>
        <v>1 Risco(s)</v>
      </c>
      <c r="E34" s="113" t="str">
        <f>IF(COUNTIF($J$9:$J$23,E33)=0,"",COUNTIF($J$9:$J$23,E33)&amp;" Risco(s)")</f>
        <v>1 Risco(s)</v>
      </c>
      <c r="F34" s="114" t="str">
        <f t="shared" ref="F34:K34" si="6">IF(COUNTIF($J$9:$J$23,F33)=0,"",COUNTIF($J$9:$J$23,F33)&amp;" Risco(s)")</f>
        <v>1 Risco(s)</v>
      </c>
      <c r="G34" s="114" t="str">
        <f t="shared" si="6"/>
        <v>1 Risco(s)</v>
      </c>
      <c r="H34" s="114" t="str">
        <f t="shared" si="6"/>
        <v/>
      </c>
      <c r="I34" s="114" t="str">
        <f t="shared" si="6"/>
        <v/>
      </c>
      <c r="J34" s="113" t="str">
        <f t="shared" si="6"/>
        <v/>
      </c>
      <c r="K34" s="112" t="str">
        <f t="shared" si="6"/>
        <v/>
      </c>
      <c r="L34" s="112" t="str">
        <f>IF(COUNTIF($J$9:$J$23,L33)=0,"",COUNTIF($J$9:$J$23,L33)&amp;" Risco(s)")</f>
        <v/>
      </c>
      <c r="N34" s="110" t="s">
        <v>344</v>
      </c>
      <c r="O34" s="131"/>
      <c r="P34" s="131"/>
    </row>
    <row r="35" spans="1:16" x14ac:dyDescent="0.25">
      <c r="B35" s="123">
        <v>0.3</v>
      </c>
      <c r="C35" s="119">
        <f>$B$35*C28</f>
        <v>-1.4999999999999999E-2</v>
      </c>
      <c r="D35" s="119">
        <f>$B$35*D28</f>
        <v>-0.03</v>
      </c>
      <c r="E35" s="122">
        <f>$B$35*E28</f>
        <v>-0.06</v>
      </c>
      <c r="F35" s="122">
        <f>$B$35*F28</f>
        <v>-0.12</v>
      </c>
      <c r="G35" s="121">
        <f>$B$35*G28</f>
        <v>-0.24</v>
      </c>
      <c r="H35" s="121">
        <f t="shared" ref="H35:K35" si="7">$B$35*H28</f>
        <v>0.24</v>
      </c>
      <c r="I35" s="122">
        <f t="shared" si="7"/>
        <v>0.12</v>
      </c>
      <c r="J35" s="122">
        <f t="shared" si="7"/>
        <v>0.06</v>
      </c>
      <c r="K35" s="119">
        <f t="shared" si="7"/>
        <v>0.03</v>
      </c>
      <c r="L35" s="119">
        <f>$B$35*L28</f>
        <v>1.4999999999999999E-2</v>
      </c>
      <c r="N35" s="132" t="s">
        <v>351</v>
      </c>
    </row>
    <row r="36" spans="1:16" ht="15.75" thickBot="1" x14ac:dyDescent="0.3">
      <c r="B36" s="124"/>
      <c r="C36" s="112" t="str">
        <f t="shared" si="3"/>
        <v/>
      </c>
      <c r="D36" s="112" t="str">
        <f t="shared" si="3"/>
        <v>1 Risco(s)</v>
      </c>
      <c r="E36" s="113" t="str">
        <f t="shared" si="3"/>
        <v>1 Risco(s)</v>
      </c>
      <c r="F36" s="113" t="str">
        <f t="shared" si="3"/>
        <v/>
      </c>
      <c r="G36" s="114" t="str">
        <f t="shared" si="3"/>
        <v/>
      </c>
      <c r="H36" s="114" t="str">
        <f t="shared" si="3"/>
        <v/>
      </c>
      <c r="I36" s="113" t="str">
        <f t="shared" si="3"/>
        <v/>
      </c>
      <c r="J36" s="113" t="str">
        <f t="shared" si="3"/>
        <v/>
      </c>
      <c r="K36" s="112" t="str">
        <f t="shared" si="3"/>
        <v/>
      </c>
      <c r="L36" s="112" t="str">
        <f>IF(COUNTIF($J$9:$J$23,L35)=0,"",COUNTIF($J$9:$J$23,L35)&amp;" Risco(s)")</f>
        <v/>
      </c>
    </row>
    <row r="37" spans="1:16" x14ac:dyDescent="0.25">
      <c r="B37" s="123">
        <v>0.1</v>
      </c>
      <c r="C37" s="119">
        <f>$B$37*C28</f>
        <v>-5.000000000000001E-3</v>
      </c>
      <c r="D37" s="119">
        <f>$B$37*D28</f>
        <v>-1.0000000000000002E-2</v>
      </c>
      <c r="E37" s="119">
        <f>$B$37*E28</f>
        <v>-2.0000000000000004E-2</v>
      </c>
      <c r="F37" s="119">
        <f>$B$37*F28</f>
        <v>-4.0000000000000008E-2</v>
      </c>
      <c r="G37" s="122">
        <f>$B$37*G28</f>
        <v>-8.0000000000000016E-2</v>
      </c>
      <c r="H37" s="122">
        <f t="shared" ref="H37:K37" si="8">$B$37*H28</f>
        <v>8.0000000000000016E-2</v>
      </c>
      <c r="I37" s="119">
        <f t="shared" si="8"/>
        <v>4.0000000000000008E-2</v>
      </c>
      <c r="J37" s="119">
        <f t="shared" si="8"/>
        <v>2.0000000000000004E-2</v>
      </c>
      <c r="K37" s="119">
        <f t="shared" si="8"/>
        <v>1.0000000000000002E-2</v>
      </c>
      <c r="L37" s="119">
        <f>$B$37*L28</f>
        <v>5.000000000000001E-3</v>
      </c>
    </row>
    <row r="38" spans="1:16" ht="15.75" thickBot="1" x14ac:dyDescent="0.3">
      <c r="B38" s="124"/>
      <c r="C38" s="112" t="str">
        <f t="shared" si="3"/>
        <v/>
      </c>
      <c r="D38" s="112" t="str">
        <f t="shared" si="3"/>
        <v/>
      </c>
      <c r="E38" s="112" t="str">
        <f t="shared" si="3"/>
        <v>1 Risco(s)</v>
      </c>
      <c r="F38" s="112" t="str">
        <f t="shared" si="3"/>
        <v>1 Risco(s)</v>
      </c>
      <c r="G38" s="113" t="str">
        <f t="shared" si="3"/>
        <v>1 Risco(s)</v>
      </c>
      <c r="H38" s="113" t="str">
        <f t="shared" si="3"/>
        <v/>
      </c>
      <c r="I38" s="112" t="str">
        <f t="shared" si="3"/>
        <v/>
      </c>
      <c r="J38" s="112" t="str">
        <f t="shared" si="3"/>
        <v/>
      </c>
      <c r="K38" s="112" t="str">
        <f t="shared" si="3"/>
        <v/>
      </c>
      <c r="L38" s="112" t="str">
        <f>IF(COUNTIF($J$9:$J$23,L37)=0,"",COUNTIF($J$9:$J$23,L37)&amp;" Risco(s)")</f>
        <v/>
      </c>
    </row>
  </sheetData>
  <mergeCells count="36">
    <mergeCell ref="A9:B9"/>
    <mergeCell ref="D9:G9"/>
    <mergeCell ref="B1:C1"/>
    <mergeCell ref="C2:C3"/>
    <mergeCell ref="C4:C5"/>
    <mergeCell ref="A8:B8"/>
    <mergeCell ref="D8:G8"/>
    <mergeCell ref="A10:B10"/>
    <mergeCell ref="D10:G10"/>
    <mergeCell ref="A11:B11"/>
    <mergeCell ref="D11:G11"/>
    <mergeCell ref="A12:B12"/>
    <mergeCell ref="D12:G12"/>
    <mergeCell ref="A13:B13"/>
    <mergeCell ref="D13:G13"/>
    <mergeCell ref="A14:B14"/>
    <mergeCell ref="D14:G14"/>
    <mergeCell ref="A15:B15"/>
    <mergeCell ref="D15:G15"/>
    <mergeCell ref="A16:B16"/>
    <mergeCell ref="D16:G16"/>
    <mergeCell ref="A17:B17"/>
    <mergeCell ref="D17:G17"/>
    <mergeCell ref="A18:B18"/>
    <mergeCell ref="D18:G18"/>
    <mergeCell ref="A19:B19"/>
    <mergeCell ref="D19:G19"/>
    <mergeCell ref="A20:B20"/>
    <mergeCell ref="D20:G20"/>
    <mergeCell ref="A21:B21"/>
    <mergeCell ref="D21:G21"/>
    <mergeCell ref="C27:G27"/>
    <mergeCell ref="A22:B22"/>
    <mergeCell ref="D22:G22"/>
    <mergeCell ref="A23:B23"/>
    <mergeCell ref="D23:G23"/>
  </mergeCells>
  <conditionalFormatting sqref="L9:L23">
    <cfRule type="cellIs" dxfId="14" priority="4" operator="equal">
      <formula>"NÃO ATIVO"</formula>
    </cfRule>
    <cfRule type="cellIs" dxfId="13" priority="5" operator="equal">
      <formula>"ATIVO"</formula>
    </cfRule>
  </conditionalFormatting>
  <conditionalFormatting sqref="J24 K9:K23">
    <cfRule type="cellIs" dxfId="12" priority="1" operator="equal">
      <formula>"RISCO BAIXO"</formula>
    </cfRule>
    <cfRule type="cellIs" dxfId="11" priority="2" operator="equal">
      <formula>"RISCO ALTO"</formula>
    </cfRule>
    <cfRule type="cellIs" dxfId="10" priority="3" operator="equal">
      <formula>"RISCO MÉDIO"</formula>
    </cfRule>
  </conditionalFormatting>
  <dataValidations count="3">
    <dataValidation type="list" allowBlank="1" showInputMessage="1" showErrorMessage="1" sqref="H24 I9:I23">
      <formula1>IMPACTO</formula1>
    </dataValidation>
    <dataValidation type="list" allowBlank="1" showInputMessage="1" showErrorMessage="1" sqref="G24 H9:H23">
      <formula1>PROBABILIDADE</formula1>
    </dataValidation>
    <dataValidation type="list" allowBlank="1" showInputMessage="1" showErrorMessage="1" sqref="A9:B24">
      <formula1>ÁREA</formula1>
    </dataValidation>
  </dataValidations>
  <pageMargins left="0.511811024" right="0.511811024" top="0.78740157499999996" bottom="0.78740157499999996" header="0.31496062000000002" footer="0.31496062000000002"/>
  <ignoredErrors>
    <ignoredError sqref="E33:J33 E35:G35 H35:J35 G37:H38 D31:K3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opLeftCell="A10" zoomScaleNormal="100" workbookViewId="0">
      <selection activeCell="L35" sqref="L35"/>
    </sheetView>
  </sheetViews>
  <sheetFormatPr defaultRowHeight="15" x14ac:dyDescent="0.25"/>
  <cols>
    <col min="1" max="1" width="3.140625" customWidth="1"/>
    <col min="2" max="2" width="9.140625" customWidth="1"/>
    <col min="3" max="3" width="15.28515625" bestFit="1" customWidth="1"/>
    <col min="4" max="6" width="16.7109375" customWidth="1"/>
    <col min="7" max="7" width="13.85546875" bestFit="1" customWidth="1"/>
    <col min="8" max="12" width="16.7109375" customWidth="1"/>
    <col min="13" max="15" width="15.28515625" bestFit="1" customWidth="1"/>
  </cols>
  <sheetData>
    <row r="1" spans="1:16" x14ac:dyDescent="0.25">
      <c r="B1" s="233"/>
      <c r="C1" s="233"/>
    </row>
    <row r="2" spans="1:16" x14ac:dyDescent="0.25">
      <c r="C2" s="234" t="s">
        <v>313</v>
      </c>
      <c r="D2" s="135" t="s">
        <v>331</v>
      </c>
      <c r="E2" s="135" t="s">
        <v>332</v>
      </c>
      <c r="F2" s="135" t="s">
        <v>333</v>
      </c>
      <c r="G2" s="135" t="s">
        <v>334</v>
      </c>
      <c r="H2" s="135" t="s">
        <v>335</v>
      </c>
    </row>
    <row r="3" spans="1:16" x14ac:dyDescent="0.25">
      <c r="C3" s="235"/>
      <c r="D3" s="136">
        <v>0.1</v>
      </c>
      <c r="E3" s="136">
        <v>0.3</v>
      </c>
      <c r="F3" s="136">
        <v>0.5</v>
      </c>
      <c r="G3" s="136">
        <v>0.7</v>
      </c>
      <c r="H3" s="136">
        <v>0.9</v>
      </c>
    </row>
    <row r="4" spans="1:16" x14ac:dyDescent="0.25">
      <c r="C4" s="236" t="s">
        <v>314</v>
      </c>
      <c r="D4" s="137" t="s">
        <v>331</v>
      </c>
      <c r="E4" s="137" t="s">
        <v>332</v>
      </c>
      <c r="F4" s="137" t="s">
        <v>333</v>
      </c>
      <c r="G4" s="137" t="s">
        <v>334</v>
      </c>
      <c r="H4" s="137" t="s">
        <v>335</v>
      </c>
    </row>
    <row r="5" spans="1:16" x14ac:dyDescent="0.25">
      <c r="C5" s="237"/>
      <c r="D5" s="136">
        <v>-0.05</v>
      </c>
      <c r="E5" s="136">
        <v>-0.1</v>
      </c>
      <c r="F5" s="136">
        <v>-0.2</v>
      </c>
      <c r="G5" s="136">
        <v>-0.4</v>
      </c>
      <c r="H5" s="136">
        <v>-0.8</v>
      </c>
    </row>
    <row r="8" spans="1:16" x14ac:dyDescent="0.25">
      <c r="A8" s="238" t="s">
        <v>311</v>
      </c>
      <c r="B8" s="238"/>
      <c r="C8" s="97" t="s">
        <v>357</v>
      </c>
      <c r="D8" s="239" t="s">
        <v>312</v>
      </c>
      <c r="E8" s="239"/>
      <c r="F8" s="239"/>
      <c r="G8" s="239"/>
      <c r="H8" s="97" t="s">
        <v>313</v>
      </c>
      <c r="I8" s="156" t="s">
        <v>314</v>
      </c>
      <c r="J8" s="156" t="s">
        <v>352</v>
      </c>
      <c r="K8" s="97" t="s">
        <v>353</v>
      </c>
      <c r="L8" s="97" t="s">
        <v>315</v>
      </c>
      <c r="M8" s="161" t="s">
        <v>355</v>
      </c>
      <c r="N8" s="161"/>
      <c r="P8" s="159" t="s">
        <v>354</v>
      </c>
    </row>
    <row r="9" spans="1:16" x14ac:dyDescent="0.25">
      <c r="A9" s="228" t="s">
        <v>342</v>
      </c>
      <c r="B9" s="228"/>
      <c r="C9" s="160" t="s">
        <v>56</v>
      </c>
      <c r="D9" s="229" t="s">
        <v>317</v>
      </c>
      <c r="E9" s="230"/>
      <c r="F9" s="230"/>
      <c r="G9" s="231"/>
      <c r="H9" s="139">
        <v>0.3</v>
      </c>
      <c r="I9" s="140">
        <v>-0.2</v>
      </c>
      <c r="J9" s="142">
        <f t="shared" ref="J9:J23" si="0">H9*I9</f>
        <v>-0.06</v>
      </c>
      <c r="K9" s="143" t="str">
        <f t="shared" ref="K9:K23" si="1">IF(J9&lt;-0.18,"RISCO ALTO",IF(J9&gt;=-0.05,"RISCO BAIXO","RISCO MÉDIO"))</f>
        <v>RISCO MÉDIO</v>
      </c>
      <c r="L9" s="110" t="s">
        <v>346</v>
      </c>
      <c r="M9" s="153" t="s">
        <v>348</v>
      </c>
      <c r="N9" s="154"/>
      <c r="P9" s="110">
        <f>IF(K9="RISCO MÉDIO",5,IF(K9="RISCO ALTO",10,2.5))</f>
        <v>5</v>
      </c>
    </row>
    <row r="10" spans="1:16" x14ac:dyDescent="0.25">
      <c r="A10" s="228" t="s">
        <v>342</v>
      </c>
      <c r="B10" s="228"/>
      <c r="C10" s="160" t="s">
        <v>90</v>
      </c>
      <c r="D10" s="229" t="s">
        <v>336</v>
      </c>
      <c r="E10" s="230"/>
      <c r="F10" s="230"/>
      <c r="G10" s="231"/>
      <c r="H10" s="139">
        <v>0.9</v>
      </c>
      <c r="I10" s="140">
        <v>-0.8</v>
      </c>
      <c r="J10" s="142">
        <f t="shared" si="0"/>
        <v>-0.72000000000000008</v>
      </c>
      <c r="K10" s="143" t="str">
        <f t="shared" si="1"/>
        <v>RISCO ALTO</v>
      </c>
      <c r="L10" s="110" t="s">
        <v>347</v>
      </c>
      <c r="M10" s="153" t="s">
        <v>349</v>
      </c>
      <c r="N10" s="154"/>
      <c r="P10" s="110">
        <f t="shared" ref="P10:P23" si="2">IF(K10="RISCO MÉDIO",5,IF(K10="RISCO ALTO",10,2.5))</f>
        <v>10</v>
      </c>
    </row>
    <row r="11" spans="1:16" x14ac:dyDescent="0.25">
      <c r="A11" s="228" t="s">
        <v>351</v>
      </c>
      <c r="B11" s="228"/>
      <c r="C11" s="160" t="s">
        <v>92</v>
      </c>
      <c r="D11" s="229" t="s">
        <v>318</v>
      </c>
      <c r="E11" s="230"/>
      <c r="F11" s="230"/>
      <c r="G11" s="231"/>
      <c r="H11" s="139">
        <v>0.1</v>
      </c>
      <c r="I11" s="140">
        <v>-0.2</v>
      </c>
      <c r="J11" s="142">
        <f t="shared" si="0"/>
        <v>-2.0000000000000004E-2</v>
      </c>
      <c r="K11" s="143" t="str">
        <f t="shared" si="1"/>
        <v>RISCO BAIXO</v>
      </c>
      <c r="L11" s="110" t="s">
        <v>346</v>
      </c>
      <c r="M11" s="153" t="s">
        <v>348</v>
      </c>
      <c r="N11" s="154"/>
      <c r="P11" s="110">
        <f t="shared" si="2"/>
        <v>2.5</v>
      </c>
    </row>
    <row r="12" spans="1:16" x14ac:dyDescent="0.25">
      <c r="A12" s="228" t="s">
        <v>339</v>
      </c>
      <c r="B12" s="228"/>
      <c r="C12" s="160" t="s">
        <v>95</v>
      </c>
      <c r="D12" s="229" t="s">
        <v>319</v>
      </c>
      <c r="E12" s="230"/>
      <c r="F12" s="230"/>
      <c r="G12" s="231"/>
      <c r="H12" s="139">
        <v>0.7</v>
      </c>
      <c r="I12" s="140">
        <v>-0.4</v>
      </c>
      <c r="J12" s="142">
        <f t="shared" si="0"/>
        <v>-0.27999999999999997</v>
      </c>
      <c r="K12" s="143" t="str">
        <f t="shared" si="1"/>
        <v>RISCO ALTO</v>
      </c>
      <c r="L12" s="110" t="s">
        <v>347</v>
      </c>
      <c r="M12" s="153" t="s">
        <v>349</v>
      </c>
      <c r="N12" s="154"/>
      <c r="P12" s="110">
        <f t="shared" si="2"/>
        <v>10</v>
      </c>
    </row>
    <row r="13" spans="1:16" x14ac:dyDescent="0.25">
      <c r="A13" s="228" t="s">
        <v>339</v>
      </c>
      <c r="B13" s="228"/>
      <c r="C13" s="160" t="s">
        <v>97</v>
      </c>
      <c r="D13" s="229" t="s">
        <v>320</v>
      </c>
      <c r="E13" s="230"/>
      <c r="F13" s="230"/>
      <c r="G13" s="231"/>
      <c r="H13" s="139">
        <v>0.1</v>
      </c>
      <c r="I13" s="140">
        <v>-0.4</v>
      </c>
      <c r="J13" s="142">
        <f t="shared" si="0"/>
        <v>-4.0000000000000008E-2</v>
      </c>
      <c r="K13" s="143" t="str">
        <f t="shared" si="1"/>
        <v>RISCO BAIXO</v>
      </c>
      <c r="L13" s="110" t="s">
        <v>346</v>
      </c>
      <c r="M13" s="153" t="s">
        <v>348</v>
      </c>
      <c r="N13" s="154"/>
      <c r="P13" s="110">
        <f t="shared" si="2"/>
        <v>2.5</v>
      </c>
    </row>
    <row r="14" spans="1:16" x14ac:dyDescent="0.25">
      <c r="A14" s="228" t="s">
        <v>343</v>
      </c>
      <c r="B14" s="228"/>
      <c r="C14" s="160" t="s">
        <v>99</v>
      </c>
      <c r="D14" s="229" t="s">
        <v>321</v>
      </c>
      <c r="E14" s="230"/>
      <c r="F14" s="230"/>
      <c r="G14" s="231"/>
      <c r="H14" s="139">
        <v>0.3</v>
      </c>
      <c r="I14" s="140">
        <v>-0.4</v>
      </c>
      <c r="J14" s="142">
        <f t="shared" si="0"/>
        <v>-0.12</v>
      </c>
      <c r="K14" s="143" t="str">
        <f t="shared" si="1"/>
        <v>RISCO MÉDIO</v>
      </c>
      <c r="L14" s="110" t="s">
        <v>347</v>
      </c>
      <c r="M14" s="153" t="s">
        <v>348</v>
      </c>
      <c r="N14" s="154"/>
      <c r="P14" s="110">
        <f t="shared" si="2"/>
        <v>5</v>
      </c>
    </row>
    <row r="15" spans="1:16" x14ac:dyDescent="0.25">
      <c r="A15" s="228" t="s">
        <v>351</v>
      </c>
      <c r="B15" s="228"/>
      <c r="C15" s="160" t="s">
        <v>101</v>
      </c>
      <c r="D15" s="229" t="s">
        <v>322</v>
      </c>
      <c r="E15" s="230"/>
      <c r="F15" s="230"/>
      <c r="G15" s="231"/>
      <c r="H15" s="139">
        <v>0.5</v>
      </c>
      <c r="I15" s="140">
        <v>-0.05</v>
      </c>
      <c r="J15" s="142">
        <f t="shared" si="0"/>
        <v>-2.5000000000000001E-2</v>
      </c>
      <c r="K15" s="143" t="str">
        <f t="shared" si="1"/>
        <v>RISCO BAIXO</v>
      </c>
      <c r="L15" s="110" t="s">
        <v>346</v>
      </c>
      <c r="M15" s="153" t="s">
        <v>349</v>
      </c>
      <c r="N15" s="154"/>
      <c r="P15" s="110">
        <f t="shared" si="2"/>
        <v>2.5</v>
      </c>
    </row>
    <row r="16" spans="1:16" x14ac:dyDescent="0.25">
      <c r="A16" s="228" t="s">
        <v>351</v>
      </c>
      <c r="B16" s="228"/>
      <c r="C16" s="160" t="s">
        <v>103</v>
      </c>
      <c r="D16" s="229" t="s">
        <v>323</v>
      </c>
      <c r="E16" s="230"/>
      <c r="F16" s="230"/>
      <c r="G16" s="231"/>
      <c r="H16" s="139">
        <v>0.5</v>
      </c>
      <c r="I16" s="140">
        <v>-0.8</v>
      </c>
      <c r="J16" s="142">
        <f t="shared" si="0"/>
        <v>-0.4</v>
      </c>
      <c r="K16" s="143" t="str">
        <f t="shared" si="1"/>
        <v>RISCO ALTO</v>
      </c>
      <c r="L16" s="110" t="s">
        <v>347</v>
      </c>
      <c r="M16" s="153" t="s">
        <v>349</v>
      </c>
      <c r="N16" s="154"/>
      <c r="P16" s="110">
        <f t="shared" si="2"/>
        <v>10</v>
      </c>
    </row>
    <row r="17" spans="1:16" x14ac:dyDescent="0.25">
      <c r="A17" s="228" t="s">
        <v>344</v>
      </c>
      <c r="B17" s="228"/>
      <c r="C17" s="160" t="s">
        <v>105</v>
      </c>
      <c r="D17" s="229" t="s">
        <v>324</v>
      </c>
      <c r="E17" s="230"/>
      <c r="F17" s="230"/>
      <c r="G17" s="231"/>
      <c r="H17" s="139">
        <v>0.3</v>
      </c>
      <c r="I17" s="140">
        <v>-0.1</v>
      </c>
      <c r="J17" s="142">
        <f t="shared" si="0"/>
        <v>-0.03</v>
      </c>
      <c r="K17" s="143" t="str">
        <f t="shared" si="1"/>
        <v>RISCO BAIXO</v>
      </c>
      <c r="L17" s="110" t="s">
        <v>346</v>
      </c>
      <c r="M17" s="153" t="s">
        <v>350</v>
      </c>
      <c r="N17" s="154"/>
      <c r="P17" s="110">
        <f t="shared" si="2"/>
        <v>2.5</v>
      </c>
    </row>
    <row r="18" spans="1:16" x14ac:dyDescent="0.25">
      <c r="A18" s="228" t="s">
        <v>339</v>
      </c>
      <c r="B18" s="228"/>
      <c r="C18" s="160" t="s">
        <v>107</v>
      </c>
      <c r="D18" s="229" t="s">
        <v>325</v>
      </c>
      <c r="E18" s="230"/>
      <c r="F18" s="230"/>
      <c r="G18" s="231"/>
      <c r="H18" s="139">
        <v>0.5</v>
      </c>
      <c r="I18" s="140">
        <v>-0.2</v>
      </c>
      <c r="J18" s="142">
        <f t="shared" si="0"/>
        <v>-0.1</v>
      </c>
      <c r="K18" s="143" t="str">
        <f t="shared" si="1"/>
        <v>RISCO MÉDIO</v>
      </c>
      <c r="L18" s="110" t="s">
        <v>346</v>
      </c>
      <c r="M18" s="153" t="s">
        <v>349</v>
      </c>
      <c r="N18" s="154"/>
      <c r="P18" s="110">
        <f t="shared" si="2"/>
        <v>5</v>
      </c>
    </row>
    <row r="19" spans="1:16" x14ac:dyDescent="0.25">
      <c r="A19" s="228" t="s">
        <v>351</v>
      </c>
      <c r="B19" s="228"/>
      <c r="C19" s="160" t="s">
        <v>87</v>
      </c>
      <c r="D19" s="229" t="s">
        <v>326</v>
      </c>
      <c r="E19" s="230"/>
      <c r="F19" s="230"/>
      <c r="G19" s="231"/>
      <c r="H19" s="139">
        <v>0.7</v>
      </c>
      <c r="I19" s="140">
        <v>-0.8</v>
      </c>
      <c r="J19" s="142">
        <f t="shared" si="0"/>
        <v>-0.55999999999999994</v>
      </c>
      <c r="K19" s="143" t="str">
        <f t="shared" si="1"/>
        <v>RISCO ALTO</v>
      </c>
      <c r="L19" s="110" t="s">
        <v>347</v>
      </c>
      <c r="M19" s="153" t="s">
        <v>348</v>
      </c>
      <c r="N19" s="154"/>
      <c r="P19" s="110">
        <f t="shared" si="2"/>
        <v>10</v>
      </c>
    </row>
    <row r="20" spans="1:16" x14ac:dyDescent="0.25">
      <c r="A20" s="228" t="s">
        <v>351</v>
      </c>
      <c r="B20" s="228"/>
      <c r="C20" s="160" t="s">
        <v>115</v>
      </c>
      <c r="D20" s="229" t="s">
        <v>327</v>
      </c>
      <c r="E20" s="230"/>
      <c r="F20" s="230"/>
      <c r="G20" s="231"/>
      <c r="H20" s="139">
        <v>0.5</v>
      </c>
      <c r="I20" s="140">
        <v>-0.1</v>
      </c>
      <c r="J20" s="142">
        <f t="shared" si="0"/>
        <v>-0.05</v>
      </c>
      <c r="K20" s="143" t="str">
        <f t="shared" si="1"/>
        <v>RISCO BAIXO</v>
      </c>
      <c r="L20" s="110" t="s">
        <v>346</v>
      </c>
      <c r="M20" s="153" t="s">
        <v>348</v>
      </c>
      <c r="N20" s="154"/>
      <c r="P20" s="110">
        <f t="shared" si="2"/>
        <v>2.5</v>
      </c>
    </row>
    <row r="21" spans="1:16" x14ac:dyDescent="0.25">
      <c r="A21" s="228" t="s">
        <v>342</v>
      </c>
      <c r="B21" s="228"/>
      <c r="C21" s="160" t="s">
        <v>119</v>
      </c>
      <c r="D21" s="229" t="s">
        <v>328</v>
      </c>
      <c r="E21" s="230"/>
      <c r="F21" s="230"/>
      <c r="G21" s="231"/>
      <c r="H21" s="139">
        <v>0.1</v>
      </c>
      <c r="I21" s="140">
        <v>-0.8</v>
      </c>
      <c r="J21" s="142">
        <f t="shared" si="0"/>
        <v>-8.0000000000000016E-2</v>
      </c>
      <c r="K21" s="143" t="str">
        <f t="shared" si="1"/>
        <v>RISCO MÉDIO</v>
      </c>
      <c r="L21" s="110" t="s">
        <v>347</v>
      </c>
      <c r="M21" s="153" t="s">
        <v>348</v>
      </c>
      <c r="N21" s="154"/>
      <c r="P21" s="110">
        <f t="shared" si="2"/>
        <v>5</v>
      </c>
    </row>
    <row r="22" spans="1:16" x14ac:dyDescent="0.25">
      <c r="A22" s="228" t="s">
        <v>343</v>
      </c>
      <c r="B22" s="228"/>
      <c r="C22" s="160" t="s">
        <v>122</v>
      </c>
      <c r="D22" s="229" t="s">
        <v>329</v>
      </c>
      <c r="E22" s="230"/>
      <c r="F22" s="230"/>
      <c r="G22" s="231"/>
      <c r="H22" s="139">
        <v>0.5</v>
      </c>
      <c r="I22" s="140">
        <v>-0.4</v>
      </c>
      <c r="J22" s="142">
        <f t="shared" si="0"/>
        <v>-0.2</v>
      </c>
      <c r="K22" s="143" t="str">
        <f t="shared" si="1"/>
        <v>RISCO ALTO</v>
      </c>
      <c r="L22" s="110" t="s">
        <v>346</v>
      </c>
      <c r="M22" s="153" t="s">
        <v>348</v>
      </c>
      <c r="N22" s="154"/>
      <c r="P22" s="110">
        <f t="shared" si="2"/>
        <v>10</v>
      </c>
    </row>
    <row r="23" spans="1:16" x14ac:dyDescent="0.25">
      <c r="A23" s="228" t="s">
        <v>351</v>
      </c>
      <c r="B23" s="228"/>
      <c r="C23" s="160" t="s">
        <v>124</v>
      </c>
      <c r="D23" s="229" t="s">
        <v>330</v>
      </c>
      <c r="E23" s="230"/>
      <c r="F23" s="230"/>
      <c r="G23" s="231"/>
      <c r="H23" s="139">
        <v>0.5</v>
      </c>
      <c r="I23" s="140">
        <v>-0.2</v>
      </c>
      <c r="J23" s="142">
        <f t="shared" si="0"/>
        <v>-0.1</v>
      </c>
      <c r="K23" s="143" t="str">
        <f t="shared" si="1"/>
        <v>RISCO MÉDIO</v>
      </c>
      <c r="L23" s="110" t="s">
        <v>347</v>
      </c>
      <c r="M23" s="153" t="s">
        <v>348</v>
      </c>
      <c r="N23" s="154"/>
      <c r="P23" s="110">
        <f t="shared" si="2"/>
        <v>5</v>
      </c>
    </row>
    <row r="24" spans="1:16" x14ac:dyDescent="0.25">
      <c r="A24" s="144"/>
      <c r="B24" s="144"/>
      <c r="C24" s="144"/>
      <c r="D24" s="144"/>
      <c r="E24" s="144"/>
      <c r="F24" s="144"/>
      <c r="G24" s="145"/>
      <c r="H24" s="146"/>
      <c r="I24" s="147"/>
      <c r="J24" s="148"/>
      <c r="L24" s="141"/>
      <c r="M24" s="141"/>
    </row>
    <row r="27" spans="1:16" x14ac:dyDescent="0.25">
      <c r="N27" s="130" t="s">
        <v>345</v>
      </c>
      <c r="O27" s="130" t="s">
        <v>313</v>
      </c>
      <c r="P27" s="130" t="s">
        <v>314</v>
      </c>
    </row>
    <row r="28" spans="1:16" x14ac:dyDescent="0.25">
      <c r="N28" s="110" t="s">
        <v>342</v>
      </c>
      <c r="O28" s="133">
        <f>D3</f>
        <v>0.1</v>
      </c>
      <c r="P28" s="133">
        <f>D5</f>
        <v>-0.05</v>
      </c>
    </row>
    <row r="29" spans="1:16" x14ac:dyDescent="0.25">
      <c r="N29" s="110" t="s">
        <v>341</v>
      </c>
      <c r="O29" s="133">
        <f>E3</f>
        <v>0.3</v>
      </c>
      <c r="P29" s="133">
        <f>E5</f>
        <v>-0.1</v>
      </c>
    </row>
    <row r="30" spans="1:16" x14ac:dyDescent="0.25">
      <c r="N30" s="110" t="s">
        <v>339</v>
      </c>
      <c r="O30" s="133">
        <f>F3</f>
        <v>0.5</v>
      </c>
      <c r="P30" s="133">
        <f>F5</f>
        <v>-0.2</v>
      </c>
    </row>
    <row r="31" spans="1:16" x14ac:dyDescent="0.25">
      <c r="N31" s="110" t="s">
        <v>343</v>
      </c>
      <c r="O31" s="133">
        <f>G3</f>
        <v>0.7</v>
      </c>
      <c r="P31" s="133">
        <f>G5</f>
        <v>-0.4</v>
      </c>
    </row>
    <row r="32" spans="1:16" x14ac:dyDescent="0.25">
      <c r="N32" s="110" t="s">
        <v>340</v>
      </c>
      <c r="O32" s="134">
        <f>H3</f>
        <v>0.9</v>
      </c>
      <c r="P32" s="134">
        <f>H5</f>
        <v>-0.8</v>
      </c>
    </row>
    <row r="33" spans="14:16" x14ac:dyDescent="0.25">
      <c r="N33" s="110" t="s">
        <v>344</v>
      </c>
      <c r="O33" s="131"/>
      <c r="P33" s="131"/>
    </row>
    <row r="34" spans="14:16" x14ac:dyDescent="0.25">
      <c r="N34" s="132" t="s">
        <v>351</v>
      </c>
    </row>
  </sheetData>
  <mergeCells count="35">
    <mergeCell ref="A9:B9"/>
    <mergeCell ref="D9:G9"/>
    <mergeCell ref="B1:C1"/>
    <mergeCell ref="C2:C3"/>
    <mergeCell ref="C4:C5"/>
    <mergeCell ref="A8:B8"/>
    <mergeCell ref="D8:G8"/>
    <mergeCell ref="A10:B10"/>
    <mergeCell ref="D10:G10"/>
    <mergeCell ref="A11:B11"/>
    <mergeCell ref="D11:G11"/>
    <mergeCell ref="A12:B12"/>
    <mergeCell ref="D12:G12"/>
    <mergeCell ref="A13:B13"/>
    <mergeCell ref="D13:G13"/>
    <mergeCell ref="A14:B14"/>
    <mergeCell ref="D14:G14"/>
    <mergeCell ref="A15:B15"/>
    <mergeCell ref="D15:G15"/>
    <mergeCell ref="A16:B16"/>
    <mergeCell ref="D16:G16"/>
    <mergeCell ref="A17:B17"/>
    <mergeCell ref="D17:G17"/>
    <mergeCell ref="A18:B18"/>
    <mergeCell ref="D18:G18"/>
    <mergeCell ref="A22:B22"/>
    <mergeCell ref="D22:G22"/>
    <mergeCell ref="A23:B23"/>
    <mergeCell ref="D23:G23"/>
    <mergeCell ref="A19:B19"/>
    <mergeCell ref="D19:G19"/>
    <mergeCell ref="A20:B20"/>
    <mergeCell ref="D20:G20"/>
    <mergeCell ref="A21:B21"/>
    <mergeCell ref="D21:G21"/>
  </mergeCells>
  <conditionalFormatting sqref="L9:L23">
    <cfRule type="cellIs" dxfId="9" priority="4" operator="equal">
      <formula>"NÃO ATIVO"</formula>
    </cfRule>
    <cfRule type="cellIs" dxfId="8" priority="5" operator="equal">
      <formula>"ATIVO"</formula>
    </cfRule>
  </conditionalFormatting>
  <conditionalFormatting sqref="J24 K9:K23">
    <cfRule type="cellIs" dxfId="7" priority="1" operator="equal">
      <formula>"RISCO BAIXO"</formula>
    </cfRule>
    <cfRule type="cellIs" dxfId="6" priority="2" operator="equal">
      <formula>"RISCO ALTO"</formula>
    </cfRule>
    <cfRule type="cellIs" dxfId="5" priority="3" operator="equal">
      <formula>"RISCO MÉDIO"</formula>
    </cfRule>
  </conditionalFormatting>
  <dataValidations count="3">
    <dataValidation type="list" allowBlank="1" showInputMessage="1" showErrorMessage="1" sqref="H24 I9:I23">
      <formula1>IMPACTO</formula1>
    </dataValidation>
    <dataValidation type="list" allowBlank="1" showInputMessage="1" showErrorMessage="1" sqref="G24 H9:H23">
      <formula1>PROBABILIDADE</formula1>
    </dataValidation>
    <dataValidation type="list" allowBlank="1" showInputMessage="1" showErrorMessage="1" sqref="A9:B24">
      <formula1>ÁREA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0"/>
  <sheetViews>
    <sheetView showGridLines="0" zoomScale="90" zoomScaleNormal="90" workbookViewId="0">
      <selection activeCell="L35" sqref="L35"/>
    </sheetView>
  </sheetViews>
  <sheetFormatPr defaultRowHeight="15" x14ac:dyDescent="0.25"/>
  <cols>
    <col min="1" max="1" width="3.140625" customWidth="1"/>
    <col min="2" max="2" width="9.140625" customWidth="1"/>
    <col min="3" max="3" width="15.28515625" bestFit="1" customWidth="1"/>
    <col min="4" max="6" width="16.7109375" customWidth="1"/>
    <col min="7" max="7" width="13.85546875" bestFit="1" customWidth="1"/>
    <col min="8" max="8" width="16.7109375" customWidth="1"/>
    <col min="9" max="9" width="12.7109375" customWidth="1"/>
    <col min="10" max="10" width="13" customWidth="1"/>
    <col min="11" max="12" width="16.7109375" customWidth="1"/>
    <col min="13" max="15" width="15.28515625" bestFit="1" customWidth="1"/>
  </cols>
  <sheetData>
    <row r="1" spans="1:16" x14ac:dyDescent="0.25">
      <c r="B1" s="233"/>
      <c r="C1" s="233"/>
    </row>
    <row r="2" spans="1:16" x14ac:dyDescent="0.25">
      <c r="C2" s="234" t="s">
        <v>313</v>
      </c>
      <c r="D2" s="135" t="s">
        <v>331</v>
      </c>
      <c r="E2" s="135" t="s">
        <v>332</v>
      </c>
      <c r="F2" s="135" t="s">
        <v>333</v>
      </c>
      <c r="G2" s="135" t="s">
        <v>334</v>
      </c>
      <c r="H2" s="135" t="s">
        <v>335</v>
      </c>
    </row>
    <row r="3" spans="1:16" x14ac:dyDescent="0.25">
      <c r="C3" s="235"/>
      <c r="D3" s="136">
        <v>0.1</v>
      </c>
      <c r="E3" s="136">
        <v>0.3</v>
      </c>
      <c r="F3" s="136">
        <v>0.5</v>
      </c>
      <c r="G3" s="136">
        <v>0.7</v>
      </c>
      <c r="H3" s="136">
        <v>0.9</v>
      </c>
    </row>
    <row r="4" spans="1:16" x14ac:dyDescent="0.25">
      <c r="C4" s="236" t="s">
        <v>314</v>
      </c>
      <c r="D4" s="137" t="s">
        <v>331</v>
      </c>
      <c r="E4" s="137" t="s">
        <v>332</v>
      </c>
      <c r="F4" s="137" t="s">
        <v>333</v>
      </c>
      <c r="G4" s="137" t="s">
        <v>334</v>
      </c>
      <c r="H4" s="137" t="s">
        <v>335</v>
      </c>
    </row>
    <row r="5" spans="1:16" x14ac:dyDescent="0.25">
      <c r="C5" s="237"/>
      <c r="D5" s="136">
        <v>-0.05</v>
      </c>
      <c r="E5" s="136">
        <v>-0.1</v>
      </c>
      <c r="F5" s="136">
        <v>-0.2</v>
      </c>
      <c r="G5" s="136">
        <v>-0.4</v>
      </c>
      <c r="H5" s="136">
        <v>-0.8</v>
      </c>
    </row>
    <row r="8" spans="1:16" x14ac:dyDescent="0.25">
      <c r="A8" s="238" t="s">
        <v>311</v>
      </c>
      <c r="B8" s="238"/>
      <c r="C8" s="97" t="s">
        <v>357</v>
      </c>
      <c r="D8" s="239" t="s">
        <v>312</v>
      </c>
      <c r="E8" s="239"/>
      <c r="F8" s="239"/>
      <c r="G8" s="239"/>
      <c r="H8" s="97" t="s">
        <v>313</v>
      </c>
      <c r="I8" s="156" t="s">
        <v>314</v>
      </c>
      <c r="J8" s="156" t="s">
        <v>352</v>
      </c>
      <c r="K8" s="97" t="s">
        <v>353</v>
      </c>
      <c r="L8" s="97" t="s">
        <v>315</v>
      </c>
      <c r="M8" s="161" t="s">
        <v>355</v>
      </c>
      <c r="N8" s="161"/>
      <c r="P8" s="159" t="s">
        <v>354</v>
      </c>
    </row>
    <row r="9" spans="1:16" x14ac:dyDescent="0.25">
      <c r="A9" s="228" t="s">
        <v>342</v>
      </c>
      <c r="B9" s="228"/>
      <c r="C9" s="160" t="s">
        <v>56</v>
      </c>
      <c r="D9" s="229" t="s">
        <v>317</v>
      </c>
      <c r="E9" s="230"/>
      <c r="F9" s="230"/>
      <c r="G9" s="231"/>
      <c r="H9" s="139">
        <v>0.3</v>
      </c>
      <c r="I9" s="140">
        <v>-0.2</v>
      </c>
      <c r="J9" s="142">
        <f t="shared" ref="J9:J23" si="0">H9*I9</f>
        <v>-0.06</v>
      </c>
      <c r="K9" s="143" t="str">
        <f t="shared" ref="K9:K23" si="1">IF(J9&lt;-0.18,"RISCO ALTO",IF(J9&gt;=-0.05,"RISCO BAIXO","RISCO MÉDIO"))</f>
        <v>RISCO MÉDIO</v>
      </c>
      <c r="L9" s="110" t="s">
        <v>346</v>
      </c>
      <c r="M9" s="153" t="s">
        <v>348</v>
      </c>
      <c r="N9" s="154"/>
      <c r="P9" s="110">
        <f>IF(K9="RISCO MÉDIO",5,IF(K9="RISCO ALTO",10,2.5))</f>
        <v>5</v>
      </c>
    </row>
    <row r="10" spans="1:16" x14ac:dyDescent="0.25">
      <c r="A10" s="228" t="s">
        <v>342</v>
      </c>
      <c r="B10" s="228"/>
      <c r="C10" s="160" t="s">
        <v>90</v>
      </c>
      <c r="D10" s="229" t="s">
        <v>336</v>
      </c>
      <c r="E10" s="230"/>
      <c r="F10" s="230"/>
      <c r="G10" s="231"/>
      <c r="H10" s="139">
        <v>0.9</v>
      </c>
      <c r="I10" s="140">
        <v>-0.8</v>
      </c>
      <c r="J10" s="142">
        <f t="shared" si="0"/>
        <v>-0.72000000000000008</v>
      </c>
      <c r="K10" s="143" t="str">
        <f t="shared" si="1"/>
        <v>RISCO ALTO</v>
      </c>
      <c r="L10" s="110" t="s">
        <v>347</v>
      </c>
      <c r="M10" s="153" t="s">
        <v>349</v>
      </c>
      <c r="N10" s="154"/>
      <c r="P10" s="110">
        <f t="shared" ref="P10:P23" si="2">IF(K10="RISCO MÉDIO",5,IF(K10="RISCO ALTO",10,2.5))</f>
        <v>10</v>
      </c>
    </row>
    <row r="11" spans="1:16" x14ac:dyDescent="0.25">
      <c r="A11" s="228" t="s">
        <v>351</v>
      </c>
      <c r="B11" s="228"/>
      <c r="C11" s="160" t="s">
        <v>92</v>
      </c>
      <c r="D11" s="229" t="s">
        <v>318</v>
      </c>
      <c r="E11" s="230"/>
      <c r="F11" s="230"/>
      <c r="G11" s="231"/>
      <c r="H11" s="139">
        <v>0.1</v>
      </c>
      <c r="I11" s="140">
        <v>-0.2</v>
      </c>
      <c r="J11" s="142">
        <f t="shared" si="0"/>
        <v>-2.0000000000000004E-2</v>
      </c>
      <c r="K11" s="143" t="str">
        <f t="shared" si="1"/>
        <v>RISCO BAIXO</v>
      </c>
      <c r="L11" s="110" t="s">
        <v>346</v>
      </c>
      <c r="M11" s="153" t="s">
        <v>348</v>
      </c>
      <c r="N11" s="154"/>
      <c r="P11" s="110">
        <f t="shared" si="2"/>
        <v>2.5</v>
      </c>
    </row>
    <row r="12" spans="1:16" x14ac:dyDescent="0.25">
      <c r="A12" s="228" t="s">
        <v>339</v>
      </c>
      <c r="B12" s="228"/>
      <c r="C12" s="160" t="s">
        <v>95</v>
      </c>
      <c r="D12" s="229" t="s">
        <v>319</v>
      </c>
      <c r="E12" s="230"/>
      <c r="F12" s="230"/>
      <c r="G12" s="231"/>
      <c r="H12" s="139">
        <v>0.7</v>
      </c>
      <c r="I12" s="140">
        <v>-0.4</v>
      </c>
      <c r="J12" s="142">
        <f t="shared" si="0"/>
        <v>-0.27999999999999997</v>
      </c>
      <c r="K12" s="143" t="str">
        <f t="shared" si="1"/>
        <v>RISCO ALTO</v>
      </c>
      <c r="L12" s="110" t="s">
        <v>347</v>
      </c>
      <c r="M12" s="153" t="s">
        <v>349</v>
      </c>
      <c r="N12" s="154"/>
      <c r="P12" s="110">
        <f t="shared" si="2"/>
        <v>10</v>
      </c>
    </row>
    <row r="13" spans="1:16" x14ac:dyDescent="0.25">
      <c r="A13" s="228" t="s">
        <v>339</v>
      </c>
      <c r="B13" s="228"/>
      <c r="C13" s="160" t="s">
        <v>97</v>
      </c>
      <c r="D13" s="229" t="s">
        <v>320</v>
      </c>
      <c r="E13" s="230"/>
      <c r="F13" s="230"/>
      <c r="G13" s="231"/>
      <c r="H13" s="139">
        <v>0.1</v>
      </c>
      <c r="I13" s="140">
        <v>-0.4</v>
      </c>
      <c r="J13" s="142">
        <f t="shared" si="0"/>
        <v>-4.0000000000000008E-2</v>
      </c>
      <c r="K13" s="143" t="str">
        <f t="shared" si="1"/>
        <v>RISCO BAIXO</v>
      </c>
      <c r="L13" s="110" t="s">
        <v>346</v>
      </c>
      <c r="M13" s="153" t="s">
        <v>348</v>
      </c>
      <c r="N13" s="154"/>
      <c r="P13" s="110">
        <f t="shared" si="2"/>
        <v>2.5</v>
      </c>
    </row>
    <row r="14" spans="1:16" x14ac:dyDescent="0.25">
      <c r="A14" s="228" t="s">
        <v>343</v>
      </c>
      <c r="B14" s="228"/>
      <c r="C14" s="160" t="s">
        <v>99</v>
      </c>
      <c r="D14" s="229" t="s">
        <v>321</v>
      </c>
      <c r="E14" s="230"/>
      <c r="F14" s="230"/>
      <c r="G14" s="231"/>
      <c r="H14" s="139">
        <v>0.3</v>
      </c>
      <c r="I14" s="140">
        <v>-0.4</v>
      </c>
      <c r="J14" s="142">
        <f t="shared" si="0"/>
        <v>-0.12</v>
      </c>
      <c r="K14" s="143" t="str">
        <f t="shared" si="1"/>
        <v>RISCO MÉDIO</v>
      </c>
      <c r="L14" s="110" t="s">
        <v>347</v>
      </c>
      <c r="M14" s="153" t="s">
        <v>348</v>
      </c>
      <c r="N14" s="154"/>
      <c r="P14" s="110">
        <f t="shared" si="2"/>
        <v>5</v>
      </c>
    </row>
    <row r="15" spans="1:16" x14ac:dyDescent="0.25">
      <c r="A15" s="228" t="s">
        <v>351</v>
      </c>
      <c r="B15" s="228"/>
      <c r="C15" s="160" t="s">
        <v>101</v>
      </c>
      <c r="D15" s="229" t="s">
        <v>322</v>
      </c>
      <c r="E15" s="230"/>
      <c r="F15" s="230"/>
      <c r="G15" s="231"/>
      <c r="H15" s="139">
        <v>0.5</v>
      </c>
      <c r="I15" s="140">
        <v>-0.05</v>
      </c>
      <c r="J15" s="142">
        <f t="shared" si="0"/>
        <v>-2.5000000000000001E-2</v>
      </c>
      <c r="K15" s="143" t="str">
        <f t="shared" si="1"/>
        <v>RISCO BAIXO</v>
      </c>
      <c r="L15" s="110" t="s">
        <v>346</v>
      </c>
      <c r="M15" s="153" t="s">
        <v>349</v>
      </c>
      <c r="N15" s="154"/>
      <c r="P15" s="110">
        <f t="shared" si="2"/>
        <v>2.5</v>
      </c>
    </row>
    <row r="16" spans="1:16" x14ac:dyDescent="0.25">
      <c r="A16" s="228" t="s">
        <v>351</v>
      </c>
      <c r="B16" s="228"/>
      <c r="C16" s="160" t="s">
        <v>103</v>
      </c>
      <c r="D16" s="229" t="s">
        <v>323</v>
      </c>
      <c r="E16" s="230"/>
      <c r="F16" s="230"/>
      <c r="G16" s="231"/>
      <c r="H16" s="139">
        <v>0.5</v>
      </c>
      <c r="I16" s="140">
        <v>-0.8</v>
      </c>
      <c r="J16" s="142">
        <f t="shared" si="0"/>
        <v>-0.4</v>
      </c>
      <c r="K16" s="143" t="str">
        <f t="shared" si="1"/>
        <v>RISCO ALTO</v>
      </c>
      <c r="L16" s="110" t="s">
        <v>347</v>
      </c>
      <c r="M16" s="153" t="s">
        <v>349</v>
      </c>
      <c r="N16" s="154"/>
      <c r="P16" s="110">
        <f t="shared" si="2"/>
        <v>10</v>
      </c>
    </row>
    <row r="17" spans="1:16" x14ac:dyDescent="0.25">
      <c r="A17" s="228" t="s">
        <v>344</v>
      </c>
      <c r="B17" s="228"/>
      <c r="C17" s="160" t="s">
        <v>105</v>
      </c>
      <c r="D17" s="229" t="s">
        <v>324</v>
      </c>
      <c r="E17" s="230"/>
      <c r="F17" s="230"/>
      <c r="G17" s="231"/>
      <c r="H17" s="139">
        <v>0.3</v>
      </c>
      <c r="I17" s="140">
        <v>-0.1</v>
      </c>
      <c r="J17" s="142">
        <f t="shared" si="0"/>
        <v>-0.03</v>
      </c>
      <c r="K17" s="143" t="str">
        <f t="shared" si="1"/>
        <v>RISCO BAIXO</v>
      </c>
      <c r="L17" s="110" t="s">
        <v>346</v>
      </c>
      <c r="M17" s="153" t="s">
        <v>350</v>
      </c>
      <c r="N17" s="154"/>
      <c r="P17" s="110">
        <f t="shared" si="2"/>
        <v>2.5</v>
      </c>
    </row>
    <row r="18" spans="1:16" x14ac:dyDescent="0.25">
      <c r="A18" s="228" t="s">
        <v>339</v>
      </c>
      <c r="B18" s="228"/>
      <c r="C18" s="160" t="s">
        <v>107</v>
      </c>
      <c r="D18" s="229" t="s">
        <v>325</v>
      </c>
      <c r="E18" s="230"/>
      <c r="F18" s="230"/>
      <c r="G18" s="231"/>
      <c r="H18" s="139">
        <v>0.5</v>
      </c>
      <c r="I18" s="140">
        <v>-0.2</v>
      </c>
      <c r="J18" s="142">
        <f t="shared" si="0"/>
        <v>-0.1</v>
      </c>
      <c r="K18" s="143" t="str">
        <f t="shared" si="1"/>
        <v>RISCO MÉDIO</v>
      </c>
      <c r="L18" s="110" t="s">
        <v>346</v>
      </c>
      <c r="M18" s="153" t="s">
        <v>349</v>
      </c>
      <c r="N18" s="154"/>
      <c r="P18" s="110">
        <f t="shared" si="2"/>
        <v>5</v>
      </c>
    </row>
    <row r="19" spans="1:16" x14ac:dyDescent="0.25">
      <c r="A19" s="228" t="s">
        <v>351</v>
      </c>
      <c r="B19" s="228"/>
      <c r="C19" s="160" t="s">
        <v>87</v>
      </c>
      <c r="D19" s="229" t="s">
        <v>326</v>
      </c>
      <c r="E19" s="230"/>
      <c r="F19" s="230"/>
      <c r="G19" s="231"/>
      <c r="H19" s="139">
        <v>0.7</v>
      </c>
      <c r="I19" s="140">
        <v>-0.8</v>
      </c>
      <c r="J19" s="142">
        <f t="shared" si="0"/>
        <v>-0.55999999999999994</v>
      </c>
      <c r="K19" s="143" t="str">
        <f t="shared" si="1"/>
        <v>RISCO ALTO</v>
      </c>
      <c r="L19" s="110" t="s">
        <v>347</v>
      </c>
      <c r="M19" s="153" t="s">
        <v>348</v>
      </c>
      <c r="N19" s="154"/>
      <c r="P19" s="110">
        <f t="shared" si="2"/>
        <v>10</v>
      </c>
    </row>
    <row r="20" spans="1:16" x14ac:dyDescent="0.25">
      <c r="A20" s="228" t="s">
        <v>351</v>
      </c>
      <c r="B20" s="228"/>
      <c r="C20" s="160" t="s">
        <v>115</v>
      </c>
      <c r="D20" s="229" t="s">
        <v>327</v>
      </c>
      <c r="E20" s="230"/>
      <c r="F20" s="230"/>
      <c r="G20" s="231"/>
      <c r="H20" s="139">
        <v>0.5</v>
      </c>
      <c r="I20" s="140">
        <v>-0.1</v>
      </c>
      <c r="J20" s="142">
        <f t="shared" si="0"/>
        <v>-0.05</v>
      </c>
      <c r="K20" s="143" t="str">
        <f t="shared" si="1"/>
        <v>RISCO BAIXO</v>
      </c>
      <c r="L20" s="110" t="s">
        <v>346</v>
      </c>
      <c r="M20" s="153" t="s">
        <v>348</v>
      </c>
      <c r="N20" s="154"/>
      <c r="P20" s="110">
        <f t="shared" si="2"/>
        <v>2.5</v>
      </c>
    </row>
    <row r="21" spans="1:16" x14ac:dyDescent="0.25">
      <c r="A21" s="228" t="s">
        <v>342</v>
      </c>
      <c r="B21" s="228"/>
      <c r="C21" s="160" t="s">
        <v>119</v>
      </c>
      <c r="D21" s="229" t="s">
        <v>328</v>
      </c>
      <c r="E21" s="230"/>
      <c r="F21" s="230"/>
      <c r="G21" s="231"/>
      <c r="H21" s="139">
        <v>0.1</v>
      </c>
      <c r="I21" s="140">
        <v>-0.8</v>
      </c>
      <c r="J21" s="142">
        <f t="shared" si="0"/>
        <v>-8.0000000000000016E-2</v>
      </c>
      <c r="K21" s="143" t="str">
        <f t="shared" si="1"/>
        <v>RISCO MÉDIO</v>
      </c>
      <c r="L21" s="110" t="s">
        <v>347</v>
      </c>
      <c r="M21" s="153" t="s">
        <v>348</v>
      </c>
      <c r="N21" s="154"/>
      <c r="P21" s="110">
        <f t="shared" si="2"/>
        <v>5</v>
      </c>
    </row>
    <row r="22" spans="1:16" x14ac:dyDescent="0.25">
      <c r="A22" s="228" t="s">
        <v>343</v>
      </c>
      <c r="B22" s="228"/>
      <c r="C22" s="160" t="s">
        <v>122</v>
      </c>
      <c r="D22" s="229" t="s">
        <v>329</v>
      </c>
      <c r="E22" s="230"/>
      <c r="F22" s="230"/>
      <c r="G22" s="231"/>
      <c r="H22" s="139">
        <v>0.5</v>
      </c>
      <c r="I22" s="140">
        <v>-0.4</v>
      </c>
      <c r="J22" s="142">
        <f t="shared" si="0"/>
        <v>-0.2</v>
      </c>
      <c r="K22" s="143" t="str">
        <f t="shared" si="1"/>
        <v>RISCO ALTO</v>
      </c>
      <c r="L22" s="110" t="s">
        <v>346</v>
      </c>
      <c r="M22" s="153" t="s">
        <v>348</v>
      </c>
      <c r="N22" s="154"/>
      <c r="P22" s="110">
        <f t="shared" si="2"/>
        <v>10</v>
      </c>
    </row>
    <row r="23" spans="1:16" x14ac:dyDescent="0.25">
      <c r="A23" s="228" t="s">
        <v>351</v>
      </c>
      <c r="B23" s="228"/>
      <c r="C23" s="160" t="s">
        <v>124</v>
      </c>
      <c r="D23" s="229" t="s">
        <v>330</v>
      </c>
      <c r="E23" s="230"/>
      <c r="F23" s="230"/>
      <c r="G23" s="231"/>
      <c r="H23" s="139">
        <v>0.5</v>
      </c>
      <c r="I23" s="140">
        <v>-0.2</v>
      </c>
      <c r="J23" s="142">
        <f t="shared" si="0"/>
        <v>-0.1</v>
      </c>
      <c r="K23" s="143" t="str">
        <f t="shared" si="1"/>
        <v>RISCO MÉDIO</v>
      </c>
      <c r="L23" s="110" t="s">
        <v>347</v>
      </c>
      <c r="M23" s="153" t="s">
        <v>348</v>
      </c>
      <c r="N23" s="154"/>
      <c r="P23" s="110">
        <f t="shared" si="2"/>
        <v>5</v>
      </c>
    </row>
    <row r="24" spans="1:16" x14ac:dyDescent="0.25">
      <c r="A24" s="144"/>
      <c r="B24" s="144"/>
      <c r="C24" s="144"/>
      <c r="D24" s="144"/>
      <c r="E24" s="144"/>
      <c r="F24" s="144"/>
      <c r="G24" s="145"/>
      <c r="H24" s="146"/>
      <c r="I24" s="147"/>
      <c r="J24" s="148"/>
      <c r="L24" s="141"/>
      <c r="M24" s="141"/>
    </row>
    <row r="26" spans="1:16" x14ac:dyDescent="0.25">
      <c r="A26">
        <v>0</v>
      </c>
    </row>
    <row r="27" spans="1:16" x14ac:dyDescent="0.25">
      <c r="A27" s="238" t="s">
        <v>311</v>
      </c>
      <c r="B27" s="238"/>
      <c r="C27" s="162" t="s">
        <v>357</v>
      </c>
      <c r="D27" s="242" t="s">
        <v>312</v>
      </c>
      <c r="E27" s="242"/>
      <c r="F27" s="242"/>
      <c r="G27" s="242"/>
      <c r="H27" s="97" t="s">
        <v>353</v>
      </c>
      <c r="I27" s="97" t="s">
        <v>315</v>
      </c>
      <c r="J27" s="138" t="s">
        <v>316</v>
      </c>
      <c r="K27" s="156" t="s">
        <v>356</v>
      </c>
      <c r="N27" s="130" t="s">
        <v>345</v>
      </c>
      <c r="O27" s="130" t="s">
        <v>313</v>
      </c>
      <c r="P27" s="130" t="s">
        <v>314</v>
      </c>
    </row>
    <row r="28" spans="1:16" x14ac:dyDescent="0.25">
      <c r="A28" s="240" t="str">
        <f ca="1">OFFSET(A9,$A$26,,)</f>
        <v>RH</v>
      </c>
      <c r="B28" s="240"/>
      <c r="C28" s="163" t="str">
        <f ca="1">OFFSET(C9,$A$26,,)</f>
        <v>Sex 01/11/13</v>
      </c>
      <c r="D28" s="151" t="str">
        <f ca="1">OFFSET(D9,$A$26,,)</f>
        <v>Queda de pessoas</v>
      </c>
      <c r="E28" s="151"/>
      <c r="F28" s="151"/>
      <c r="G28" s="151"/>
      <c r="H28" s="149" t="str">
        <f t="shared" ref="H28:J31" ca="1" si="3">OFFSET(K9,$A$26,,)</f>
        <v>RISCO MÉDIO</v>
      </c>
      <c r="I28" s="149" t="str">
        <f t="shared" ca="1" si="3"/>
        <v>ATIVO</v>
      </c>
      <c r="J28" s="149" t="str">
        <f t="shared" ca="1" si="3"/>
        <v>MESTRE DE OBRAS</v>
      </c>
      <c r="K28" s="164">
        <f ca="1">OFFSET(P9,$A$26,,)</f>
        <v>5</v>
      </c>
      <c r="N28" s="110" t="s">
        <v>342</v>
      </c>
      <c r="O28" s="133">
        <f>D3</f>
        <v>0.1</v>
      </c>
      <c r="P28" s="133">
        <f>D5</f>
        <v>-0.05</v>
      </c>
    </row>
    <row r="29" spans="1:16" x14ac:dyDescent="0.25">
      <c r="A29" s="241" t="str">
        <f t="shared" ref="A29:A31" ca="1" si="4">OFFSET(A10,$A$26,,)</f>
        <v>RH</v>
      </c>
      <c r="B29" s="241"/>
      <c r="C29" s="163" t="str">
        <f t="shared" ref="C29:C31" ca="1" si="5">OFFSET(C10,$A$26,,)</f>
        <v>Ter 05/11/13</v>
      </c>
      <c r="D29" s="152" t="str">
        <f ca="1">OFFSET(D10,$A$26,,)</f>
        <v>Queda de objetos por desabamento</v>
      </c>
      <c r="E29" s="152"/>
      <c r="F29" s="152"/>
      <c r="G29" s="152"/>
      <c r="H29" s="150" t="str">
        <f t="shared" ca="1" si="3"/>
        <v>RISCO ALTO</v>
      </c>
      <c r="I29" s="150" t="str">
        <f t="shared" ca="1" si="3"/>
        <v>NÃO ATIVO</v>
      </c>
      <c r="J29" s="150" t="str">
        <f t="shared" ca="1" si="3"/>
        <v>ENGENHEIRO CIVIL</v>
      </c>
      <c r="K29" s="165">
        <f ca="1">OFFSET(P10,$A$26,,)</f>
        <v>10</v>
      </c>
      <c r="N29" s="110" t="s">
        <v>341</v>
      </c>
      <c r="O29" s="133">
        <f>E3</f>
        <v>0.3</v>
      </c>
      <c r="P29" s="133">
        <f>E5</f>
        <v>-0.1</v>
      </c>
    </row>
    <row r="30" spans="1:16" x14ac:dyDescent="0.25">
      <c r="A30" s="240" t="str">
        <f t="shared" ca="1" si="4"/>
        <v>RISCO</v>
      </c>
      <c r="B30" s="240"/>
      <c r="C30" s="163" t="str">
        <f t="shared" ca="1" si="5"/>
        <v>Qui 07/11/13</v>
      </c>
      <c r="D30" s="151" t="str">
        <f ca="1">OFFSET(D11,$A$26,,)</f>
        <v>Queda de objetos desprendidos</v>
      </c>
      <c r="E30" s="151"/>
      <c r="F30" s="151"/>
      <c r="G30" s="151"/>
      <c r="H30" s="149" t="str">
        <f t="shared" ca="1" si="3"/>
        <v>RISCO BAIXO</v>
      </c>
      <c r="I30" s="149" t="str">
        <f t="shared" ca="1" si="3"/>
        <v>ATIVO</v>
      </c>
      <c r="J30" s="149" t="str">
        <f t="shared" ca="1" si="3"/>
        <v>MESTRE DE OBRAS</v>
      </c>
      <c r="K30" s="164">
        <f ca="1">OFFSET(P11,$A$26,,)</f>
        <v>2.5</v>
      </c>
      <c r="N30" s="110" t="s">
        <v>339</v>
      </c>
      <c r="O30" s="133">
        <f>F3</f>
        <v>0.5</v>
      </c>
      <c r="P30" s="133">
        <f>F5</f>
        <v>-0.2</v>
      </c>
    </row>
    <row r="31" spans="1:16" x14ac:dyDescent="0.25">
      <c r="A31" s="241" t="str">
        <f t="shared" ca="1" si="4"/>
        <v>ESCOPO</v>
      </c>
      <c r="B31" s="241"/>
      <c r="C31" s="163" t="str">
        <f t="shared" ca="1" si="5"/>
        <v>Qua 13/11/13</v>
      </c>
      <c r="D31" s="152" t="str">
        <f ca="1">OFFSET(D12,$A$26,,)</f>
        <v>Soterramento</v>
      </c>
      <c r="E31" s="152"/>
      <c r="F31" s="152"/>
      <c r="G31" s="152"/>
      <c r="H31" s="150" t="str">
        <f t="shared" ca="1" si="3"/>
        <v>RISCO ALTO</v>
      </c>
      <c r="I31" s="150" t="str">
        <f t="shared" ca="1" si="3"/>
        <v>NÃO ATIVO</v>
      </c>
      <c r="J31" s="150" t="str">
        <f t="shared" ca="1" si="3"/>
        <v>ENGENHEIRO CIVIL</v>
      </c>
      <c r="K31" s="165">
        <f ca="1">OFFSET(P12,$A$26,,)</f>
        <v>10</v>
      </c>
      <c r="N31" s="110" t="s">
        <v>343</v>
      </c>
      <c r="O31" s="133">
        <f>G3</f>
        <v>0.7</v>
      </c>
      <c r="P31" s="133">
        <f>G5</f>
        <v>-0.4</v>
      </c>
    </row>
    <row r="32" spans="1:16" x14ac:dyDescent="0.25">
      <c r="N32" s="110" t="s">
        <v>340</v>
      </c>
      <c r="O32" s="134">
        <f>H3</f>
        <v>0.9</v>
      </c>
      <c r="P32" s="134">
        <f>H5</f>
        <v>-0.8</v>
      </c>
    </row>
    <row r="33" spans="14:16" x14ac:dyDescent="0.25">
      <c r="N33" s="110" t="s">
        <v>344</v>
      </c>
      <c r="O33" s="131"/>
      <c r="P33" s="131"/>
    </row>
    <row r="34" spans="14:16" x14ac:dyDescent="0.25">
      <c r="N34" s="132" t="s">
        <v>351</v>
      </c>
    </row>
    <row r="59" spans="1:12" ht="27" thickBot="1" x14ac:dyDescent="0.45">
      <c r="A59" s="125"/>
      <c r="C59" s="232" t="s">
        <v>337</v>
      </c>
      <c r="D59" s="232"/>
      <c r="E59" s="232"/>
      <c r="F59" s="232"/>
      <c r="G59" s="232"/>
      <c r="H59" s="232" t="s">
        <v>338</v>
      </c>
      <c r="I59" s="232"/>
      <c r="J59" s="232"/>
      <c r="K59" s="232"/>
      <c r="L59" s="232"/>
    </row>
    <row r="60" spans="1:12" s="125" customFormat="1" ht="27" customHeight="1" thickBot="1" x14ac:dyDescent="0.3">
      <c r="A60"/>
      <c r="B60" s="126"/>
      <c r="C60" s="127">
        <f>D5</f>
        <v>-0.05</v>
      </c>
      <c r="D60" s="128">
        <f>E5</f>
        <v>-0.1</v>
      </c>
      <c r="E60" s="128">
        <f>F5</f>
        <v>-0.2</v>
      </c>
      <c r="F60" s="128">
        <f>G5</f>
        <v>-0.4</v>
      </c>
      <c r="G60" s="128">
        <f>H5</f>
        <v>-0.8</v>
      </c>
      <c r="H60" s="128">
        <f>-H5</f>
        <v>0.8</v>
      </c>
      <c r="I60" s="128">
        <f>-G5</f>
        <v>0.4</v>
      </c>
      <c r="J60" s="128">
        <f>-F5</f>
        <v>0.2</v>
      </c>
      <c r="K60" s="128">
        <f>-E5</f>
        <v>0.1</v>
      </c>
      <c r="L60" s="129">
        <f>-D5</f>
        <v>0.05</v>
      </c>
    </row>
    <row r="61" spans="1:12" x14ac:dyDescent="0.25">
      <c r="B61" s="123">
        <f>H3</f>
        <v>0.9</v>
      </c>
      <c r="C61" s="118">
        <f>$B$61*C60</f>
        <v>-4.5000000000000005E-2</v>
      </c>
      <c r="D61" s="122">
        <f>$B$61*D60</f>
        <v>-9.0000000000000011E-2</v>
      </c>
      <c r="E61" s="121">
        <f>$B$61*E60</f>
        <v>-0.18000000000000002</v>
      </c>
      <c r="F61" s="120">
        <f>$B$61*F60</f>
        <v>-0.36000000000000004</v>
      </c>
      <c r="G61" s="121">
        <f>$B$61*G60</f>
        <v>-0.72000000000000008</v>
      </c>
      <c r="H61" s="121">
        <f t="shared" ref="H61:K61" si="6">$B$61*H60</f>
        <v>0.72000000000000008</v>
      </c>
      <c r="I61" s="121">
        <f t="shared" si="6"/>
        <v>0.36000000000000004</v>
      </c>
      <c r="J61" s="121">
        <f t="shared" si="6"/>
        <v>0.18000000000000002</v>
      </c>
      <c r="K61" s="122">
        <f t="shared" si="6"/>
        <v>9.0000000000000011E-2</v>
      </c>
      <c r="L61" s="119">
        <f>$B$61*L60</f>
        <v>4.5000000000000005E-2</v>
      </c>
    </row>
    <row r="62" spans="1:12" ht="15.75" thickBot="1" x14ac:dyDescent="0.3">
      <c r="B62" s="124"/>
      <c r="C62" s="112" t="str">
        <f t="shared" ref="C62:D70" si="7">IF(COUNTIF($J$9:$J$23,C61)=0,"",COUNTIF($J$9:$J$23,C61)&amp;" Risco(s)")</f>
        <v/>
      </c>
      <c r="D62" s="113" t="str">
        <f t="shared" ref="D62" si="8">IF(COUNTIF($J$9:$J$23,D61)=0,"",COUNTIF($J$9:$J$23,D61)&amp;" Risco(s)")</f>
        <v/>
      </c>
      <c r="E62" s="114" t="str">
        <f t="shared" ref="E62" si="9">IF(COUNTIF($J$9:$J$23,E61)=0,"",COUNTIF($J$9:$J$23,E61)&amp;" Risco(s)")</f>
        <v/>
      </c>
      <c r="F62" s="114" t="str">
        <f t="shared" ref="F62" si="10">IF(COUNTIF($J$9:$J$23,F61)=0,"",COUNTIF($J$9:$J$23,F61)&amp;" Risco(s)")</f>
        <v/>
      </c>
      <c r="G62" s="114" t="str">
        <f t="shared" ref="G62" si="11">IF(COUNTIF($J$9:$J$23,G61)=0,"",COUNTIF($J$9:$J$23,G61)&amp;" Risco(s)")</f>
        <v>1 Risco(s)</v>
      </c>
      <c r="H62" s="117"/>
      <c r="I62" s="114"/>
      <c r="J62" s="116"/>
      <c r="K62" s="115"/>
      <c r="L62" s="112"/>
    </row>
    <row r="63" spans="1:12" x14ac:dyDescent="0.25">
      <c r="B63" s="123">
        <f>G3</f>
        <v>0.7</v>
      </c>
      <c r="C63" s="119">
        <f>$B$63*C60</f>
        <v>-3.4999999999999996E-2</v>
      </c>
      <c r="D63" s="122">
        <f>$B$63*D60</f>
        <v>-6.9999999999999993E-2</v>
      </c>
      <c r="E63" s="122">
        <f>$B$63*E60</f>
        <v>-0.13999999999999999</v>
      </c>
      <c r="F63" s="121">
        <f>$B$63*F60</f>
        <v>-0.27999999999999997</v>
      </c>
      <c r="G63" s="121">
        <f>$B$63*G60</f>
        <v>-0.55999999999999994</v>
      </c>
      <c r="H63" s="121">
        <f t="shared" ref="H63:K63" si="12">$B$63*H60</f>
        <v>0.55999999999999994</v>
      </c>
      <c r="I63" s="121">
        <f t="shared" si="12"/>
        <v>0.27999999999999997</v>
      </c>
      <c r="J63" s="122">
        <f t="shared" si="12"/>
        <v>0.13999999999999999</v>
      </c>
      <c r="K63" s="122">
        <f t="shared" si="12"/>
        <v>6.9999999999999993E-2</v>
      </c>
      <c r="L63" s="119">
        <f>$B$63*L60</f>
        <v>3.4999999999999996E-2</v>
      </c>
    </row>
    <row r="64" spans="1:12" ht="15.75" thickBot="1" x14ac:dyDescent="0.3">
      <c r="B64" s="124"/>
      <c r="C64" s="112" t="str">
        <f t="shared" si="7"/>
        <v/>
      </c>
      <c r="D64" s="113" t="str">
        <f t="shared" ref="D64" si="13">IF(COUNTIF($J$9:$J$23,D63)=0,"",COUNTIF($J$9:$J$23,D63)&amp;" Risco(s)")</f>
        <v/>
      </c>
      <c r="E64" s="113" t="str">
        <f t="shared" ref="E64" si="14">IF(COUNTIF($J$9:$J$23,E63)=0,"",COUNTIF($J$9:$J$23,E63)&amp;" Risco(s)")</f>
        <v/>
      </c>
      <c r="F64" s="114" t="str">
        <f t="shared" ref="F64" si="15">IF(COUNTIF($J$9:$J$23,F63)=0,"",COUNTIF($J$9:$J$23,F63)&amp;" Risco(s)")</f>
        <v>1 Risco(s)</v>
      </c>
      <c r="G64" s="114" t="str">
        <f t="shared" ref="G64" si="16">IF(COUNTIF($J$9:$J$23,G63)=0,"",COUNTIF($J$9:$J$23,G63)&amp;" Risco(s)")</f>
        <v>1 Risco(s)</v>
      </c>
      <c r="H64" s="114" t="str">
        <f t="shared" ref="H64" si="17">IF(COUNTIF($J$9:$J$23,H63)=0,"",COUNTIF($J$9:$J$23,H63)&amp;" Risco(s)")</f>
        <v/>
      </c>
      <c r="I64" s="114" t="str">
        <f t="shared" ref="I64" si="18">IF(COUNTIF($J$9:$J$23,I63)=0,"",COUNTIF($J$9:$J$23,I63)&amp;" Risco(s)")</f>
        <v/>
      </c>
      <c r="J64" s="113" t="str">
        <f t="shared" ref="J64" si="19">IF(COUNTIF($J$9:$J$23,J63)=0,"",COUNTIF($J$9:$J$23,J63)&amp;" Risco(s)")</f>
        <v/>
      </c>
      <c r="K64" s="113" t="str">
        <f t="shared" ref="K64" si="20">IF(COUNTIF($J$9:$J$23,K63)=0,"",COUNTIF($J$9:$J$23,K63)&amp;" Risco(s)")</f>
        <v/>
      </c>
      <c r="L64" s="112" t="str">
        <f t="shared" ref="L64" si="21">IF(COUNTIF($J$9:$J$23,L63)=0,"",COUNTIF($J$9:$J$23,L63)&amp;" Risco(s)")</f>
        <v/>
      </c>
    </row>
    <row r="65" spans="2:12" x14ac:dyDescent="0.25">
      <c r="B65" s="123">
        <f>F3</f>
        <v>0.5</v>
      </c>
      <c r="C65" s="119">
        <f>$B$65*C60</f>
        <v>-2.5000000000000001E-2</v>
      </c>
      <c r="D65" s="119">
        <f>$B$65*D60</f>
        <v>-0.05</v>
      </c>
      <c r="E65" s="122">
        <f>$B$65*E60</f>
        <v>-0.1</v>
      </c>
      <c r="F65" s="121">
        <f>$B$65*F60</f>
        <v>-0.2</v>
      </c>
      <c r="G65" s="121">
        <f>$B$65*G60</f>
        <v>-0.4</v>
      </c>
      <c r="H65" s="121">
        <f t="shared" ref="H65:K65" si="22">$B$65*H60</f>
        <v>0.4</v>
      </c>
      <c r="I65" s="157">
        <f t="shared" si="22"/>
        <v>0.2</v>
      </c>
      <c r="J65" s="122">
        <f t="shared" si="22"/>
        <v>0.1</v>
      </c>
      <c r="K65" s="158">
        <f t="shared" si="22"/>
        <v>0.05</v>
      </c>
      <c r="L65" s="119">
        <f>$B$65*L60</f>
        <v>2.5000000000000001E-2</v>
      </c>
    </row>
    <row r="66" spans="2:12" ht="15.75" thickBot="1" x14ac:dyDescent="0.3">
      <c r="B66" s="124"/>
      <c r="C66" s="112" t="str">
        <f t="shared" si="7"/>
        <v>1 Risco(s)</v>
      </c>
      <c r="D66" s="112" t="str">
        <f t="shared" si="7"/>
        <v>1 Risco(s)</v>
      </c>
      <c r="E66" s="113" t="str">
        <f>IF(COUNTIF($J$9:$J$23,E65)=0,"",COUNTIF($J$9:$J$23,E65)&amp;" Risco(s)")</f>
        <v>2 Risco(s)</v>
      </c>
      <c r="F66" s="114" t="str">
        <f t="shared" ref="F66:L66" si="23">IF(COUNTIF($J$9:$J$23,F65)=0,"",COUNTIF($J$9:$J$23,F65)&amp;" Risco(s)")</f>
        <v>1 Risco(s)</v>
      </c>
      <c r="G66" s="114" t="str">
        <f t="shared" si="23"/>
        <v>1 Risco(s)</v>
      </c>
      <c r="H66" s="114" t="str">
        <f t="shared" si="23"/>
        <v/>
      </c>
      <c r="I66" s="114" t="str">
        <f t="shared" si="23"/>
        <v/>
      </c>
      <c r="J66" s="113" t="str">
        <f t="shared" si="23"/>
        <v/>
      </c>
      <c r="K66" s="112" t="str">
        <f t="shared" si="23"/>
        <v/>
      </c>
      <c r="L66" s="112" t="str">
        <f t="shared" si="23"/>
        <v/>
      </c>
    </row>
    <row r="67" spans="2:12" x14ac:dyDescent="0.25">
      <c r="B67" s="123">
        <v>0.3</v>
      </c>
      <c r="C67" s="119">
        <f>$B$67*C60</f>
        <v>-1.4999999999999999E-2</v>
      </c>
      <c r="D67" s="119">
        <f>$B$67*D60</f>
        <v>-0.03</v>
      </c>
      <c r="E67" s="122">
        <f>$B$67*E60</f>
        <v>-0.06</v>
      </c>
      <c r="F67" s="122">
        <f>$B$67*F60</f>
        <v>-0.12</v>
      </c>
      <c r="G67" s="121">
        <f>$B$67*G60</f>
        <v>-0.24</v>
      </c>
      <c r="H67" s="121">
        <f t="shared" ref="H67:K67" si="24">$B$67*H60</f>
        <v>0.24</v>
      </c>
      <c r="I67" s="122">
        <f t="shared" si="24"/>
        <v>0.12</v>
      </c>
      <c r="J67" s="122">
        <f t="shared" si="24"/>
        <v>0.06</v>
      </c>
      <c r="K67" s="119">
        <f t="shared" si="24"/>
        <v>0.03</v>
      </c>
      <c r="L67" s="119">
        <f>$B$67*L60</f>
        <v>1.4999999999999999E-2</v>
      </c>
    </row>
    <row r="68" spans="2:12" ht="15.75" thickBot="1" x14ac:dyDescent="0.3">
      <c r="B68" s="124"/>
      <c r="C68" s="112" t="str">
        <f t="shared" si="7"/>
        <v/>
      </c>
      <c r="D68" s="112" t="str">
        <f t="shared" ref="D68" si="25">IF(COUNTIF($J$9:$J$23,D67)=0,"",COUNTIF($J$9:$J$23,D67)&amp;" Risco(s)")</f>
        <v>1 Risco(s)</v>
      </c>
      <c r="E68" s="113" t="str">
        <f t="shared" ref="E68" si="26">IF(COUNTIF($J$9:$J$23,E67)=0,"",COUNTIF($J$9:$J$23,E67)&amp;" Risco(s)")</f>
        <v>1 Risco(s)</v>
      </c>
      <c r="F68" s="113" t="str">
        <f t="shared" ref="F68" si="27">IF(COUNTIF($J$9:$J$23,F67)=0,"",COUNTIF($J$9:$J$23,F67)&amp;" Risco(s)")</f>
        <v>1 Risco(s)</v>
      </c>
      <c r="G68" s="114" t="str">
        <f t="shared" ref="G68" si="28">IF(COUNTIF($J$9:$J$23,G67)=0,"",COUNTIF($J$9:$J$23,G67)&amp;" Risco(s)")</f>
        <v/>
      </c>
      <c r="H68" s="114" t="str">
        <f t="shared" ref="H68" si="29">IF(COUNTIF($J$9:$J$23,H67)=0,"",COUNTIF($J$9:$J$23,H67)&amp;" Risco(s)")</f>
        <v/>
      </c>
      <c r="I68" s="113" t="str">
        <f t="shared" ref="I68" si="30">IF(COUNTIF($J$9:$J$23,I67)=0,"",COUNTIF($J$9:$J$23,I67)&amp;" Risco(s)")</f>
        <v/>
      </c>
      <c r="J68" s="113" t="str">
        <f t="shared" ref="J68" si="31">IF(COUNTIF($J$9:$J$23,J67)=0,"",COUNTIF($J$9:$J$23,J67)&amp;" Risco(s)")</f>
        <v/>
      </c>
      <c r="K68" s="112" t="str">
        <f t="shared" ref="K68" si="32">IF(COUNTIF($J$9:$J$23,K67)=0,"",COUNTIF($J$9:$J$23,K67)&amp;" Risco(s)")</f>
        <v/>
      </c>
      <c r="L68" s="112" t="str">
        <f t="shared" ref="L68" si="33">IF(COUNTIF($J$9:$J$23,L67)=0,"",COUNTIF($J$9:$J$23,L67)&amp;" Risco(s)")</f>
        <v/>
      </c>
    </row>
    <row r="69" spans="2:12" x14ac:dyDescent="0.25">
      <c r="B69" s="123">
        <v>0.1</v>
      </c>
      <c r="C69" s="119">
        <f>$B$69*C60</f>
        <v>-5.000000000000001E-3</v>
      </c>
      <c r="D69" s="119">
        <f>$B$69*D60</f>
        <v>-1.0000000000000002E-2</v>
      </c>
      <c r="E69" s="119">
        <f>$B$69*E60</f>
        <v>-2.0000000000000004E-2</v>
      </c>
      <c r="F69" s="119">
        <f>$B$69*F60</f>
        <v>-4.0000000000000008E-2</v>
      </c>
      <c r="G69" s="119">
        <f>$B$69*G60</f>
        <v>-8.0000000000000016E-2</v>
      </c>
      <c r="H69" s="119">
        <f t="shared" ref="H69:K69" si="34">$B$69*H60</f>
        <v>8.0000000000000016E-2</v>
      </c>
      <c r="I69" s="119">
        <f t="shared" si="34"/>
        <v>4.0000000000000008E-2</v>
      </c>
      <c r="J69" s="119">
        <f t="shared" si="34"/>
        <v>2.0000000000000004E-2</v>
      </c>
      <c r="K69" s="119">
        <f t="shared" si="34"/>
        <v>1.0000000000000002E-2</v>
      </c>
      <c r="L69" s="119">
        <f>$B$69*L60</f>
        <v>5.000000000000001E-3</v>
      </c>
    </row>
    <row r="70" spans="2:12" ht="15.75" thickBot="1" x14ac:dyDescent="0.3">
      <c r="B70" s="124"/>
      <c r="C70" s="112" t="str">
        <f t="shared" si="7"/>
        <v/>
      </c>
      <c r="D70" s="112" t="str">
        <f t="shared" ref="D70" si="35">IF(COUNTIF($J$9:$J$23,D69)=0,"",COUNTIF($J$9:$J$23,D69)&amp;" Risco(s)")</f>
        <v/>
      </c>
      <c r="E70" s="112" t="str">
        <f t="shared" ref="E70" si="36">IF(COUNTIF($J$9:$J$23,E69)=0,"",COUNTIF($J$9:$J$23,E69)&amp;" Risco(s)")</f>
        <v>1 Risco(s)</v>
      </c>
      <c r="F70" s="112" t="str">
        <f t="shared" ref="F70" si="37">IF(COUNTIF($J$9:$J$23,F69)=0,"",COUNTIF($J$9:$J$23,F69)&amp;" Risco(s)")</f>
        <v>1 Risco(s)</v>
      </c>
      <c r="G70" s="112" t="str">
        <f t="shared" ref="G70" si="38">IF(COUNTIF($J$9:$J$23,G69)=0,"",COUNTIF($J$9:$J$23,G69)&amp;" Risco(s)")</f>
        <v>1 Risco(s)</v>
      </c>
      <c r="H70" s="112" t="str">
        <f t="shared" ref="H70" si="39">IF(COUNTIF($J$9:$J$23,H69)=0,"",COUNTIF($J$9:$J$23,H69)&amp;" Risco(s)")</f>
        <v/>
      </c>
      <c r="I70" s="112" t="str">
        <f t="shared" ref="I70" si="40">IF(COUNTIF($J$9:$J$23,I69)=0,"",COUNTIF($J$9:$J$23,I69)&amp;" Risco(s)")</f>
        <v/>
      </c>
      <c r="J70" s="112" t="str">
        <f t="shared" ref="J70" si="41">IF(COUNTIF($J$9:$J$23,J69)=0,"",COUNTIF($J$9:$J$23,J69)&amp;" Risco(s)")</f>
        <v/>
      </c>
      <c r="K70" s="112" t="str">
        <f t="shared" ref="K70" si="42">IF(COUNTIF($J$9:$J$23,K69)=0,"",COUNTIF($J$9:$J$23,K69)&amp;" Risco(s)")</f>
        <v/>
      </c>
      <c r="L70" s="112" t="str">
        <f t="shared" ref="L70" si="43">IF(COUNTIF($J$9:$J$23,L69)=0,"",COUNTIF($J$9:$J$23,L69)&amp;" Risco(s)")</f>
        <v/>
      </c>
    </row>
  </sheetData>
  <mergeCells count="43">
    <mergeCell ref="A19:B19"/>
    <mergeCell ref="A17:B17"/>
    <mergeCell ref="A18:B18"/>
    <mergeCell ref="B1:C1"/>
    <mergeCell ref="A8:B8"/>
    <mergeCell ref="A9:B9"/>
    <mergeCell ref="A10:B10"/>
    <mergeCell ref="A12:B12"/>
    <mergeCell ref="A13:B13"/>
    <mergeCell ref="A14:B14"/>
    <mergeCell ref="A15:B15"/>
    <mergeCell ref="A16:B16"/>
    <mergeCell ref="H59:L59"/>
    <mergeCell ref="C2:C3"/>
    <mergeCell ref="C4:C5"/>
    <mergeCell ref="A23:B23"/>
    <mergeCell ref="C59:G59"/>
    <mergeCell ref="A27:B27"/>
    <mergeCell ref="A28:B28"/>
    <mergeCell ref="A29:B29"/>
    <mergeCell ref="A30:B30"/>
    <mergeCell ref="A31:B31"/>
    <mergeCell ref="D23:G23"/>
    <mergeCell ref="D27:G27"/>
    <mergeCell ref="A20:B20"/>
    <mergeCell ref="A21:B21"/>
    <mergeCell ref="A22:B22"/>
    <mergeCell ref="A11:B11"/>
    <mergeCell ref="D13:G13"/>
    <mergeCell ref="D14:G14"/>
    <mergeCell ref="D15:G15"/>
    <mergeCell ref="D16:G16"/>
    <mergeCell ref="D17:G17"/>
    <mergeCell ref="D8:G8"/>
    <mergeCell ref="D9:G9"/>
    <mergeCell ref="D10:G10"/>
    <mergeCell ref="D11:G11"/>
    <mergeCell ref="D12:G12"/>
    <mergeCell ref="D18:G18"/>
    <mergeCell ref="D19:G19"/>
    <mergeCell ref="D20:G20"/>
    <mergeCell ref="D21:G21"/>
    <mergeCell ref="D22:G22"/>
  </mergeCells>
  <conditionalFormatting sqref="L9:L23">
    <cfRule type="cellIs" dxfId="4" priority="5" operator="equal">
      <formula>"NÃO ATIVO"</formula>
    </cfRule>
    <cfRule type="cellIs" dxfId="3" priority="6" operator="equal">
      <formula>"ATIVO"</formula>
    </cfRule>
  </conditionalFormatting>
  <conditionalFormatting sqref="J24 K9:K23">
    <cfRule type="cellIs" dxfId="2" priority="1" operator="equal">
      <formula>"RISCO BAIXO"</formula>
    </cfRule>
    <cfRule type="cellIs" dxfId="1" priority="2" operator="equal">
      <formula>"RISCO ALTO"</formula>
    </cfRule>
    <cfRule type="cellIs" dxfId="0" priority="3" operator="equal">
      <formula>"RISCO MÉDIO"</formula>
    </cfRule>
  </conditionalFormatting>
  <dataValidations count="3">
    <dataValidation type="list" allowBlank="1" showInputMessage="1" showErrorMessage="1" sqref="A9:B24">
      <formula1>ÁREA</formula1>
    </dataValidation>
    <dataValidation type="list" allowBlank="1" showInputMessage="1" showErrorMessage="1" sqref="G24 H9:H23">
      <formula1>PROBABILIDADE</formula1>
    </dataValidation>
    <dataValidation type="list" allowBlank="1" showInputMessage="1" showErrorMessage="1" sqref="H24 I9:I23">
      <formula1>IMPACTO</formula1>
    </dataValidation>
  </dataValidations>
  <pageMargins left="0.511811024" right="0.511811024" top="0.78740157499999996" bottom="0.78740157499999996" header="0.31496062000000002" footer="0.31496062000000002"/>
  <ignoredErrors>
    <ignoredError sqref="F65:J65 E65 E67:J67 D63:G63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80" r:id="rId3" name="Scroll Bar 16">
              <controlPr defaultSize="0" autoPict="0">
                <anchor moveWithCells="1">
                  <from>
                    <xdr:col>10</xdr:col>
                    <xdr:colOff>561975</xdr:colOff>
                    <xdr:row>32</xdr:row>
                    <xdr:rowOff>104775</xdr:rowOff>
                  </from>
                  <to>
                    <xdr:col>10</xdr:col>
                    <xdr:colOff>923925</xdr:colOff>
                    <xdr:row>46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15"/>
  <sheetViews>
    <sheetView workbookViewId="0">
      <selection activeCell="L35" sqref="L35"/>
    </sheetView>
  </sheetViews>
  <sheetFormatPr defaultRowHeight="15" x14ac:dyDescent="0.25"/>
  <cols>
    <col min="1" max="1" width="10.140625" bestFit="1" customWidth="1"/>
    <col min="2" max="2" width="58.85546875" customWidth="1"/>
    <col min="3" max="3" width="7.5703125" bestFit="1" customWidth="1"/>
    <col min="4" max="5" width="12.7109375" bestFit="1" customWidth="1"/>
    <col min="6" max="6" width="9.42578125" bestFit="1" customWidth="1"/>
    <col min="7" max="7" width="12.7109375" customWidth="1"/>
    <col min="8" max="8" width="10.7109375" bestFit="1" customWidth="1"/>
    <col min="9" max="9" width="10.85546875" customWidth="1"/>
    <col min="10" max="10" width="10.7109375" customWidth="1"/>
    <col min="11" max="11" width="9.28515625" customWidth="1"/>
    <col min="12" max="12" width="8.7109375" bestFit="1" customWidth="1"/>
  </cols>
  <sheetData>
    <row r="1" spans="1:12" ht="22.5" x14ac:dyDescent="0.25">
      <c r="A1" s="1" t="s">
        <v>240</v>
      </c>
      <c r="B1" s="1" t="s">
        <v>241</v>
      </c>
      <c r="C1" s="2" t="s">
        <v>1</v>
      </c>
      <c r="D1" s="2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t="s">
        <v>242</v>
      </c>
      <c r="B2" s="22" t="s">
        <v>19</v>
      </c>
      <c r="C2" s="23" t="s">
        <v>20</v>
      </c>
      <c r="D2" s="23" t="s">
        <v>14</v>
      </c>
      <c r="E2" s="23" t="s">
        <v>21</v>
      </c>
      <c r="F2" s="24">
        <v>1</v>
      </c>
      <c r="G2" s="25">
        <v>1626.67</v>
      </c>
      <c r="H2" s="26">
        <v>1626.67</v>
      </c>
      <c r="I2" s="25">
        <v>0</v>
      </c>
      <c r="J2" s="22" t="s">
        <v>22</v>
      </c>
      <c r="K2" s="23" t="s">
        <v>22</v>
      </c>
      <c r="L2" s="22" t="s">
        <v>23</v>
      </c>
    </row>
    <row r="3" spans="1:12" x14ac:dyDescent="0.25">
      <c r="A3" t="s">
        <v>243</v>
      </c>
      <c r="B3" s="22" t="s">
        <v>39</v>
      </c>
      <c r="C3" s="23" t="s">
        <v>40</v>
      </c>
      <c r="D3" s="23" t="s">
        <v>41</v>
      </c>
      <c r="E3" s="23" t="s">
        <v>42</v>
      </c>
      <c r="F3" s="24">
        <v>1</v>
      </c>
      <c r="G3" s="25">
        <v>1600</v>
      </c>
      <c r="H3" s="26">
        <v>2400</v>
      </c>
      <c r="I3" s="25">
        <v>800</v>
      </c>
      <c r="J3" s="22" t="s">
        <v>43</v>
      </c>
      <c r="K3" s="23" t="s">
        <v>44</v>
      </c>
      <c r="L3" s="22" t="s">
        <v>18</v>
      </c>
    </row>
    <row r="4" spans="1:12" x14ac:dyDescent="0.25">
      <c r="A4" t="s">
        <v>244</v>
      </c>
      <c r="B4" s="22" t="s">
        <v>48</v>
      </c>
      <c r="C4" s="23" t="s">
        <v>55</v>
      </c>
      <c r="D4" s="23" t="s">
        <v>42</v>
      </c>
      <c r="E4" s="23" t="s">
        <v>56</v>
      </c>
      <c r="F4" s="24">
        <v>0</v>
      </c>
      <c r="G4" s="25">
        <v>14000</v>
      </c>
      <c r="H4" s="26">
        <v>0</v>
      </c>
      <c r="I4" s="25">
        <v>0</v>
      </c>
      <c r="J4" s="22" t="s">
        <v>57</v>
      </c>
      <c r="K4" s="23" t="s">
        <v>23</v>
      </c>
      <c r="L4" s="22" t="s">
        <v>23</v>
      </c>
    </row>
    <row r="5" spans="1:12" x14ac:dyDescent="0.25">
      <c r="A5" t="s">
        <v>245</v>
      </c>
      <c r="B5" s="22" t="s">
        <v>54</v>
      </c>
      <c r="C5" s="23" t="s">
        <v>86</v>
      </c>
      <c r="D5" s="23" t="s">
        <v>56</v>
      </c>
      <c r="E5" s="23" t="s">
        <v>87</v>
      </c>
      <c r="F5" s="24">
        <v>0</v>
      </c>
      <c r="G5" s="25">
        <v>8800</v>
      </c>
      <c r="H5" s="26">
        <v>0</v>
      </c>
      <c r="I5" s="25">
        <v>0</v>
      </c>
      <c r="J5" s="22" t="s">
        <v>88</v>
      </c>
      <c r="K5" s="23" t="s">
        <v>23</v>
      </c>
      <c r="L5" s="22" t="s">
        <v>23</v>
      </c>
    </row>
    <row r="6" spans="1:12" x14ac:dyDescent="0.25">
      <c r="A6" t="s">
        <v>246</v>
      </c>
      <c r="B6" s="22" t="s">
        <v>58</v>
      </c>
      <c r="C6" s="23" t="s">
        <v>109</v>
      </c>
      <c r="D6" s="23" t="s">
        <v>107</v>
      </c>
      <c r="E6" s="23" t="s">
        <v>110</v>
      </c>
      <c r="F6" s="24">
        <v>0</v>
      </c>
      <c r="G6" s="25">
        <v>7600</v>
      </c>
      <c r="H6" s="26">
        <v>0</v>
      </c>
      <c r="I6" s="25">
        <v>0</v>
      </c>
      <c r="J6" s="22" t="s">
        <v>111</v>
      </c>
      <c r="K6" s="23" t="s">
        <v>23</v>
      </c>
      <c r="L6" s="22" t="s">
        <v>23</v>
      </c>
    </row>
    <row r="7" spans="1:12" x14ac:dyDescent="0.25">
      <c r="A7" t="s">
        <v>247</v>
      </c>
      <c r="B7" s="22" t="s">
        <v>62</v>
      </c>
      <c r="C7" s="23" t="s">
        <v>126</v>
      </c>
      <c r="D7" s="23" t="s">
        <v>110</v>
      </c>
      <c r="E7" s="23" t="s">
        <v>127</v>
      </c>
      <c r="F7" s="24">
        <v>0</v>
      </c>
      <c r="G7" s="25">
        <v>7600</v>
      </c>
      <c r="H7" s="26">
        <v>0</v>
      </c>
      <c r="I7" s="25">
        <v>0</v>
      </c>
      <c r="J7" s="22" t="s">
        <v>111</v>
      </c>
      <c r="K7" s="23" t="s">
        <v>23</v>
      </c>
      <c r="L7" s="22" t="s">
        <v>23</v>
      </c>
    </row>
    <row r="8" spans="1:12" x14ac:dyDescent="0.25">
      <c r="A8" t="s">
        <v>248</v>
      </c>
      <c r="B8" s="22" t="s">
        <v>67</v>
      </c>
      <c r="C8" s="23" t="s">
        <v>20</v>
      </c>
      <c r="D8" s="23" t="s">
        <v>115</v>
      </c>
      <c r="E8" s="23" t="s">
        <v>133</v>
      </c>
      <c r="F8" s="24">
        <v>0</v>
      </c>
      <c r="G8" s="25">
        <v>11600</v>
      </c>
      <c r="H8" s="26">
        <v>0</v>
      </c>
      <c r="I8" s="25">
        <v>0</v>
      </c>
      <c r="J8" s="22" t="s">
        <v>134</v>
      </c>
      <c r="K8" s="23" t="s">
        <v>23</v>
      </c>
      <c r="L8" s="22" t="s">
        <v>23</v>
      </c>
    </row>
    <row r="9" spans="1:12" x14ac:dyDescent="0.25">
      <c r="A9" t="s">
        <v>249</v>
      </c>
      <c r="B9" s="22" t="s">
        <v>72</v>
      </c>
      <c r="C9" s="23" t="s">
        <v>150</v>
      </c>
      <c r="D9" s="23" t="s">
        <v>110</v>
      </c>
      <c r="E9" s="23" t="s">
        <v>151</v>
      </c>
      <c r="F9" s="24">
        <v>0</v>
      </c>
      <c r="G9" s="25">
        <v>20400</v>
      </c>
      <c r="H9" s="26">
        <v>0</v>
      </c>
      <c r="I9" s="25">
        <v>0</v>
      </c>
      <c r="J9" s="22" t="s">
        <v>152</v>
      </c>
      <c r="K9" s="23" t="s">
        <v>23</v>
      </c>
      <c r="L9" s="22" t="s">
        <v>23</v>
      </c>
    </row>
    <row r="10" spans="1:12" x14ac:dyDescent="0.25">
      <c r="A10" t="s">
        <v>250</v>
      </c>
      <c r="B10" s="22" t="s">
        <v>76</v>
      </c>
      <c r="C10" s="23" t="s">
        <v>69</v>
      </c>
      <c r="D10" s="23" t="s">
        <v>177</v>
      </c>
      <c r="E10" s="23" t="s">
        <v>225</v>
      </c>
      <c r="F10" s="24">
        <v>0</v>
      </c>
      <c r="G10" s="25">
        <v>2800</v>
      </c>
      <c r="H10" s="26">
        <v>0</v>
      </c>
      <c r="I10" s="25">
        <v>0</v>
      </c>
      <c r="J10" s="22" t="s">
        <v>226</v>
      </c>
      <c r="K10" s="23" t="s">
        <v>23</v>
      </c>
      <c r="L10" s="22" t="s">
        <v>23</v>
      </c>
    </row>
    <row r="11" spans="1:12" x14ac:dyDescent="0.25">
      <c r="A11" t="s">
        <v>251</v>
      </c>
      <c r="B11" s="22" t="s">
        <v>80</v>
      </c>
      <c r="C11" s="23" t="s">
        <v>216</v>
      </c>
      <c r="D11" s="23" t="s">
        <v>225</v>
      </c>
      <c r="E11" s="23" t="s">
        <v>15</v>
      </c>
      <c r="F11" s="24">
        <v>0</v>
      </c>
      <c r="G11" s="25">
        <v>3200</v>
      </c>
      <c r="H11" s="26">
        <v>0</v>
      </c>
      <c r="I11" s="25">
        <v>0</v>
      </c>
      <c r="J11" s="22" t="s">
        <v>217</v>
      </c>
      <c r="K11" s="23" t="s">
        <v>23</v>
      </c>
      <c r="L11" s="22" t="s">
        <v>23</v>
      </c>
    </row>
    <row r="15" spans="1:12" x14ac:dyDescent="0.25">
      <c r="A15" s="1" t="s">
        <v>240</v>
      </c>
      <c r="B15" s="1" t="s">
        <v>241</v>
      </c>
      <c r="C15" s="2" t="s">
        <v>1</v>
      </c>
      <c r="D15" s="2" t="s">
        <v>2</v>
      </c>
      <c r="E15" s="2" t="s">
        <v>3</v>
      </c>
      <c r="F15" s="1" t="s">
        <v>4</v>
      </c>
      <c r="G15" s="1" t="s">
        <v>6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4"/>
  <sheetViews>
    <sheetView showGridLines="0" tabSelected="1" topLeftCell="A82" zoomScale="90" zoomScaleNormal="90" workbookViewId="0">
      <selection activeCell="Q2" sqref="Q2"/>
    </sheetView>
  </sheetViews>
  <sheetFormatPr defaultColWidth="0" defaultRowHeight="15" zeroHeight="1" x14ac:dyDescent="0.25"/>
  <cols>
    <col min="1" max="1" width="10.28515625" style="169" bestFit="1" customWidth="1"/>
    <col min="2" max="3" width="9.140625" style="169" customWidth="1"/>
    <col min="4" max="4" width="13.140625" style="169" customWidth="1"/>
    <col min="5" max="5" width="13" style="169" customWidth="1"/>
    <col min="6" max="7" width="16.140625" style="169" bestFit="1" customWidth="1"/>
    <col min="8" max="8" width="14.85546875" style="169" bestFit="1" customWidth="1"/>
    <col min="9" max="9" width="13.85546875" style="169" customWidth="1"/>
    <col min="10" max="10" width="16.140625" style="169" customWidth="1"/>
    <col min="11" max="11" width="12.7109375" style="169" customWidth="1"/>
    <col min="12" max="12" width="9.140625" style="169" customWidth="1"/>
    <col min="13" max="13" width="13.28515625" style="169" bestFit="1" customWidth="1"/>
    <col min="14" max="14" width="9.7109375" style="169" bestFit="1" customWidth="1"/>
    <col min="15" max="15" width="19.7109375" style="169" customWidth="1"/>
    <col min="16" max="16" width="2.28515625" style="169" customWidth="1"/>
    <col min="17" max="17" width="2.42578125" style="169" customWidth="1"/>
    <col min="18" max="16384" width="9.140625" style="169" hidden="1"/>
  </cols>
  <sheetData>
    <row r="1" spans="1:16" x14ac:dyDescent="0.25">
      <c r="A1" s="209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210"/>
    </row>
    <row r="2" spans="1:16" ht="29.25" thickBot="1" x14ac:dyDescent="0.5">
      <c r="A2" s="179"/>
      <c r="B2" s="170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82"/>
    </row>
    <row r="3" spans="1:16" ht="29.25" thickBot="1" x14ac:dyDescent="0.5">
      <c r="A3" s="179"/>
      <c r="B3" s="168"/>
      <c r="C3" s="168"/>
      <c r="D3" s="168"/>
      <c r="E3" s="168"/>
      <c r="F3" s="171" t="s">
        <v>358</v>
      </c>
      <c r="G3" s="225">
        <v>0.9</v>
      </c>
      <c r="H3" s="168"/>
      <c r="I3" s="168"/>
      <c r="J3" s="168"/>
      <c r="K3" s="168"/>
      <c r="L3" s="168"/>
      <c r="M3" s="168"/>
      <c r="N3" s="168"/>
      <c r="O3" s="168"/>
      <c r="P3" s="182"/>
    </row>
    <row r="4" spans="1:16" x14ac:dyDescent="0.25">
      <c r="A4" s="179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82"/>
    </row>
    <row r="5" spans="1:16" x14ac:dyDescent="0.25">
      <c r="A5" s="179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82"/>
    </row>
    <row r="6" spans="1:16" x14ac:dyDescent="0.25">
      <c r="A6" s="179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82"/>
    </row>
    <row r="7" spans="1:16" x14ac:dyDescent="0.25">
      <c r="A7" s="179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82"/>
    </row>
    <row r="8" spans="1:16" x14ac:dyDescent="0.25">
      <c r="A8" s="179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82"/>
    </row>
    <row r="9" spans="1:16" x14ac:dyDescent="0.25">
      <c r="A9" s="179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82"/>
    </row>
    <row r="10" spans="1:16" x14ac:dyDescent="0.25">
      <c r="A10" s="179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82"/>
    </row>
    <row r="11" spans="1:16" x14ac:dyDescent="0.25">
      <c r="A11" s="179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82"/>
    </row>
    <row r="12" spans="1:16" x14ac:dyDescent="0.25">
      <c r="A12" s="179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82"/>
    </row>
    <row r="13" spans="1:16" x14ac:dyDescent="0.25">
      <c r="A13" s="179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82"/>
    </row>
    <row r="14" spans="1:16" x14ac:dyDescent="0.25">
      <c r="A14" s="179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82"/>
    </row>
    <row r="15" spans="1:16" x14ac:dyDescent="0.25">
      <c r="A15" s="179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82"/>
    </row>
    <row r="16" spans="1:16" ht="15.75" thickBot="1" x14ac:dyDescent="0.3">
      <c r="A16" s="179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82"/>
    </row>
    <row r="17" spans="1:16" ht="15.75" thickBot="1" x14ac:dyDescent="0.3">
      <c r="A17" s="255"/>
      <c r="B17" s="256" t="s">
        <v>240</v>
      </c>
      <c r="C17" s="256"/>
      <c r="D17" s="256"/>
      <c r="E17" s="256" t="s">
        <v>265</v>
      </c>
      <c r="F17" s="256"/>
      <c r="G17" s="257" t="s">
        <v>266</v>
      </c>
      <c r="H17" s="257" t="s">
        <v>267</v>
      </c>
      <c r="I17" s="257" t="s">
        <v>268</v>
      </c>
      <c r="J17" s="256" t="s">
        <v>269</v>
      </c>
      <c r="K17" s="256"/>
      <c r="L17" s="256" t="s">
        <v>270</v>
      </c>
      <c r="M17" s="256"/>
      <c r="N17" s="256" t="s">
        <v>272</v>
      </c>
      <c r="O17" s="258"/>
      <c r="P17" s="182"/>
    </row>
    <row r="18" spans="1:16" ht="15.75" thickBot="1" x14ac:dyDescent="0.3">
      <c r="A18" s="207" t="str">
        <f ca="1">'CONTROLE DE FORMULÁRIO'!A16</f>
        <v>Entrega 7</v>
      </c>
      <c r="B18" s="246" t="str">
        <f ca="1">'CONTROLE DE FORMULÁRIO'!B16</f>
        <v xml:space="preserve">   Material Elétrico e Hidráulico e Concretagem Concluída</v>
      </c>
      <c r="C18" s="246"/>
      <c r="D18" s="246"/>
      <c r="E18" s="247">
        <f ca="1">'CONTROLE DE FORMULÁRIO'!C16</f>
        <v>11600</v>
      </c>
      <c r="F18" s="246"/>
      <c r="G18" s="222">
        <f ca="1">'CONTROLE DE FORMULÁRIO'!D16</f>
        <v>12000</v>
      </c>
      <c r="H18" s="222">
        <f ca="1">'CONTROLE DE FORMULÁRIO'!E16</f>
        <v>12000</v>
      </c>
      <c r="I18" s="222" t="str">
        <f ca="1">'CONTROLE DE FORMULÁRIO'!F16</f>
        <v/>
      </c>
      <c r="J18" s="222">
        <f ca="1">'CONTROLE DE FORMULÁRIO'!G16</f>
        <v>400</v>
      </c>
      <c r="K18" s="221"/>
      <c r="L18" s="248">
        <f ca="1">'CONTROLE DE FORMULÁRIO'!H16</f>
        <v>3.4482758620689724E-2</v>
      </c>
      <c r="M18" s="246"/>
      <c r="N18" s="247">
        <f ca="1">'CONTROLE DE FORMULÁRIO'!I16</f>
        <v>400</v>
      </c>
      <c r="O18" s="249"/>
      <c r="P18" s="182"/>
    </row>
    <row r="19" spans="1:16" ht="15.75" thickBot="1" x14ac:dyDescent="0.3">
      <c r="A19" s="207" t="str">
        <f ca="1">'CONTROLE DE FORMULÁRIO'!A17</f>
        <v>Entrega 8</v>
      </c>
      <c r="B19" s="246" t="str">
        <f ca="1">'CONTROLE DE FORMULÁRIO'!B17</f>
        <v xml:space="preserve">   Acabamentos interiores</v>
      </c>
      <c r="C19" s="246"/>
      <c r="D19" s="246"/>
      <c r="E19" s="247">
        <f ca="1">'CONTROLE DE FORMULÁRIO'!C17</f>
        <v>20400</v>
      </c>
      <c r="F19" s="246"/>
      <c r="G19" s="222">
        <f ca="1">'CONTROLE DE FORMULÁRIO'!D17</f>
        <v>19000</v>
      </c>
      <c r="H19" s="222" t="str">
        <f ca="1">'CONTROLE DE FORMULÁRIO'!E17</f>
        <v/>
      </c>
      <c r="I19" s="222">
        <f ca="1">'CONTROLE DE FORMULÁRIO'!F17</f>
        <v>19000</v>
      </c>
      <c r="J19" s="222">
        <f ca="1">'CONTROLE DE FORMULÁRIO'!G17</f>
        <v>-1400</v>
      </c>
      <c r="K19" s="221"/>
      <c r="L19" s="248">
        <f ca="1">'CONTROLE DE FORMULÁRIO'!H17</f>
        <v>-6.8627450980392135E-2</v>
      </c>
      <c r="M19" s="246"/>
      <c r="N19" s="247">
        <f ca="1">'CONTROLE DE FORMULÁRIO'!I17</f>
        <v>-1400</v>
      </c>
      <c r="O19" s="249"/>
      <c r="P19" s="182"/>
    </row>
    <row r="20" spans="1:16" ht="15.75" thickBot="1" x14ac:dyDescent="0.3">
      <c r="A20" s="207" t="str">
        <f ca="1">'CONTROLE DE FORMULÁRIO'!A18</f>
        <v>Entrega 9</v>
      </c>
      <c r="B20" s="246" t="str">
        <f ca="1">'CONTROLE DE FORMULÁRIO'!B18</f>
        <v xml:space="preserve">   Trabalho de preparação da terra e paisagismo</v>
      </c>
      <c r="C20" s="246"/>
      <c r="D20" s="246"/>
      <c r="E20" s="247">
        <f ca="1">'CONTROLE DE FORMULÁRIO'!C18</f>
        <v>2800</v>
      </c>
      <c r="F20" s="246"/>
      <c r="G20" s="222">
        <f ca="1">'CONTROLE DE FORMULÁRIO'!D18</f>
        <v>3200</v>
      </c>
      <c r="H20" s="222">
        <f ca="1">'CONTROLE DE FORMULÁRIO'!E18</f>
        <v>3200</v>
      </c>
      <c r="I20" s="222" t="str">
        <f ca="1">'CONTROLE DE FORMULÁRIO'!F18</f>
        <v/>
      </c>
      <c r="J20" s="222">
        <f ca="1">'CONTROLE DE FORMULÁRIO'!G18</f>
        <v>400</v>
      </c>
      <c r="K20" s="221"/>
      <c r="L20" s="248">
        <f ca="1">'CONTROLE DE FORMULÁRIO'!H18</f>
        <v>0.14285714285714279</v>
      </c>
      <c r="M20" s="246"/>
      <c r="N20" s="247">
        <f ca="1">'CONTROLE DE FORMULÁRIO'!I18</f>
        <v>400</v>
      </c>
      <c r="O20" s="249"/>
      <c r="P20" s="182"/>
    </row>
    <row r="21" spans="1:16" ht="15.75" thickBot="1" x14ac:dyDescent="0.3">
      <c r="A21" s="208" t="str">
        <f ca="1">'CONTROLE DE FORMULÁRIO'!A19</f>
        <v>Entrega 10</v>
      </c>
      <c r="B21" s="250" t="str">
        <f ca="1">'CONTROLE DE FORMULÁRIO'!B19</f>
        <v xml:space="preserve">   Aceitação final</v>
      </c>
      <c r="C21" s="250"/>
      <c r="D21" s="250"/>
      <c r="E21" s="251">
        <f ca="1">'CONTROLE DE FORMULÁRIO'!C19</f>
        <v>3200</v>
      </c>
      <c r="F21" s="250"/>
      <c r="G21" s="224">
        <f ca="1">'CONTROLE DE FORMULÁRIO'!D19</f>
        <v>3400</v>
      </c>
      <c r="H21" s="224">
        <f ca="1">'CONTROLE DE FORMULÁRIO'!E19</f>
        <v>3400</v>
      </c>
      <c r="I21" s="224" t="str">
        <f ca="1">'CONTROLE DE FORMULÁRIO'!F19</f>
        <v/>
      </c>
      <c r="J21" s="224">
        <f ca="1">'CONTROLE DE FORMULÁRIO'!G19</f>
        <v>200</v>
      </c>
      <c r="K21" s="223"/>
      <c r="L21" s="252">
        <f ca="1">'CONTROLE DE FORMULÁRIO'!H19</f>
        <v>6.25E-2</v>
      </c>
      <c r="M21" s="250"/>
      <c r="N21" s="251">
        <f ca="1">'CONTROLE DE FORMULÁRIO'!I19</f>
        <v>200</v>
      </c>
      <c r="O21" s="253"/>
      <c r="P21" s="182"/>
    </row>
    <row r="22" spans="1:16" x14ac:dyDescent="0.25">
      <c r="A22" s="211"/>
      <c r="B22" s="172"/>
      <c r="C22" s="172"/>
      <c r="D22" s="172"/>
      <c r="E22" s="173"/>
      <c r="F22" s="172"/>
      <c r="G22" s="173"/>
      <c r="H22" s="173"/>
      <c r="I22" s="173"/>
      <c r="J22" s="173"/>
      <c r="K22" s="172"/>
      <c r="L22" s="174"/>
      <c r="M22" s="172"/>
      <c r="N22" s="173"/>
      <c r="O22" s="172"/>
      <c r="P22" s="182"/>
    </row>
    <row r="23" spans="1:16" x14ac:dyDescent="0.25">
      <c r="A23" s="211"/>
      <c r="B23" s="172"/>
      <c r="C23" s="172"/>
      <c r="D23" s="172"/>
      <c r="E23" s="173"/>
      <c r="F23" s="172"/>
      <c r="G23" s="173"/>
      <c r="H23" s="173"/>
      <c r="I23" s="173"/>
      <c r="J23" s="173"/>
      <c r="K23" s="172"/>
      <c r="L23" s="174"/>
      <c r="M23" s="172"/>
      <c r="N23" s="173"/>
      <c r="O23" s="172"/>
      <c r="P23" s="182"/>
    </row>
    <row r="24" spans="1:16" x14ac:dyDescent="0.25">
      <c r="A24" s="211"/>
      <c r="B24" s="172"/>
      <c r="C24" s="172"/>
      <c r="D24" s="172"/>
      <c r="E24" s="173"/>
      <c r="F24" s="172"/>
      <c r="G24" s="173"/>
      <c r="H24" s="173"/>
      <c r="I24" s="173"/>
      <c r="J24" s="173"/>
      <c r="K24" s="172"/>
      <c r="L24" s="174"/>
      <c r="M24" s="172"/>
      <c r="N24" s="173"/>
      <c r="O24" s="172"/>
      <c r="P24" s="182"/>
    </row>
    <row r="25" spans="1:16" ht="33.75" x14ac:dyDescent="0.5">
      <c r="A25" s="179"/>
      <c r="B25" s="168"/>
      <c r="C25" s="168"/>
      <c r="D25" s="168"/>
      <c r="E25" s="212" t="s">
        <v>367</v>
      </c>
      <c r="F25" s="168"/>
      <c r="G25" s="168"/>
      <c r="H25" s="168"/>
      <c r="I25" s="168"/>
      <c r="J25" s="168"/>
      <c r="K25" s="212" t="s">
        <v>370</v>
      </c>
      <c r="L25" s="168"/>
      <c r="M25" s="168"/>
      <c r="N25" s="168"/>
      <c r="O25" s="168"/>
      <c r="P25" s="182"/>
    </row>
    <row r="26" spans="1:16" ht="23.25" x14ac:dyDescent="0.35">
      <c r="A26" s="179"/>
      <c r="B26" s="168"/>
      <c r="C26" s="168"/>
      <c r="D26" s="168"/>
      <c r="E26" s="213" t="s">
        <v>368</v>
      </c>
      <c r="F26" s="214">
        <f>G3</f>
        <v>0.9</v>
      </c>
      <c r="G26" s="168"/>
      <c r="H26" s="168"/>
      <c r="I26" s="168"/>
      <c r="J26" s="168"/>
      <c r="K26" s="168"/>
      <c r="L26" s="213" t="s">
        <v>368</v>
      </c>
      <c r="M26" s="214">
        <f>G3</f>
        <v>0.9</v>
      </c>
      <c r="N26" s="168"/>
      <c r="O26" s="168"/>
      <c r="P26" s="182"/>
    </row>
    <row r="27" spans="1:16" x14ac:dyDescent="0.25">
      <c r="A27" s="179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82"/>
    </row>
    <row r="28" spans="1:16" x14ac:dyDescent="0.25">
      <c r="A28" s="179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82"/>
    </row>
    <row r="29" spans="1:16" x14ac:dyDescent="0.25">
      <c r="A29" s="179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82"/>
    </row>
    <row r="30" spans="1:16" x14ac:dyDescent="0.25">
      <c r="A30" s="179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82"/>
    </row>
    <row r="31" spans="1:16" x14ac:dyDescent="0.25">
      <c r="A31" s="179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82"/>
    </row>
    <row r="32" spans="1:16" x14ac:dyDescent="0.25">
      <c r="A32" s="179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82"/>
    </row>
    <row r="33" spans="1:16" x14ac:dyDescent="0.25">
      <c r="A33" s="179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82"/>
    </row>
    <row r="34" spans="1:16" x14ac:dyDescent="0.25">
      <c r="A34" s="179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82"/>
    </row>
    <row r="35" spans="1:16" x14ac:dyDescent="0.25">
      <c r="A35" s="179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82"/>
    </row>
    <row r="36" spans="1:16" x14ac:dyDescent="0.25">
      <c r="A36" s="179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82"/>
    </row>
    <row r="37" spans="1:16" x14ac:dyDescent="0.25">
      <c r="A37" s="179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82"/>
    </row>
    <row r="38" spans="1:16" x14ac:dyDescent="0.25">
      <c r="A38" s="179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82"/>
    </row>
    <row r="39" spans="1:16" x14ac:dyDescent="0.25">
      <c r="A39" s="179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82"/>
    </row>
    <row r="40" spans="1:16" x14ac:dyDescent="0.25">
      <c r="A40" s="179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82"/>
    </row>
    <row r="41" spans="1:16" x14ac:dyDescent="0.25">
      <c r="A41" s="179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82"/>
    </row>
    <row r="42" spans="1:16" x14ac:dyDescent="0.25">
      <c r="A42" s="179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82"/>
    </row>
    <row r="43" spans="1:16" x14ac:dyDescent="0.25">
      <c r="A43" s="179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82"/>
    </row>
    <row r="44" spans="1:16" ht="33" x14ac:dyDescent="0.5">
      <c r="A44" s="179"/>
      <c r="B44" s="215" t="s">
        <v>359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82"/>
    </row>
    <row r="45" spans="1:16" x14ac:dyDescent="0.25">
      <c r="A45" s="179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82"/>
    </row>
    <row r="46" spans="1:16" x14ac:dyDescent="0.25">
      <c r="A46" s="179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82"/>
    </row>
    <row r="47" spans="1:16" ht="15.75" thickBot="1" x14ac:dyDescent="0.3">
      <c r="A47" s="179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82"/>
    </row>
    <row r="48" spans="1:16" ht="21" x14ac:dyDescent="0.35">
      <c r="A48" s="179"/>
      <c r="B48" s="168"/>
      <c r="C48" s="168"/>
      <c r="D48" s="168"/>
      <c r="E48" s="168"/>
      <c r="F48" s="168"/>
      <c r="G48" s="168"/>
      <c r="H48" s="168"/>
      <c r="I48" s="175" t="s">
        <v>360</v>
      </c>
      <c r="J48" s="210"/>
      <c r="K48" s="168"/>
      <c r="L48" s="175" t="s">
        <v>252</v>
      </c>
      <c r="M48" s="176"/>
      <c r="N48" s="210"/>
      <c r="O48" s="168"/>
      <c r="P48" s="182"/>
    </row>
    <row r="49" spans="1:16" ht="21.75" thickBot="1" x14ac:dyDescent="0.4">
      <c r="A49" s="179"/>
      <c r="B49" s="168"/>
      <c r="C49" s="168"/>
      <c r="D49" s="168"/>
      <c r="E49" s="168"/>
      <c r="F49" s="168"/>
      <c r="G49" s="168"/>
      <c r="H49" s="168"/>
      <c r="I49" s="243">
        <f>'BOTAO OPÇÃO CAIXA GRUPO'!$D$21</f>
        <v>45089.337</v>
      </c>
      <c r="J49" s="244"/>
      <c r="K49" s="168"/>
      <c r="L49" s="243">
        <f>'BOTAO OPÇÃO CAIXA GRUPO'!G19</f>
        <v>108549.337</v>
      </c>
      <c r="M49" s="245"/>
      <c r="N49" s="244"/>
      <c r="O49" s="168"/>
      <c r="P49" s="182"/>
    </row>
    <row r="50" spans="1:16" x14ac:dyDescent="0.25">
      <c r="A50" s="179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82"/>
    </row>
    <row r="51" spans="1:16" x14ac:dyDescent="0.25">
      <c r="A51" s="179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82"/>
    </row>
    <row r="52" spans="1:16" x14ac:dyDescent="0.25">
      <c r="A52" s="179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82"/>
    </row>
    <row r="53" spans="1:16" x14ac:dyDescent="0.25">
      <c r="A53" s="179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82"/>
    </row>
    <row r="54" spans="1:16" x14ac:dyDescent="0.25">
      <c r="A54" s="179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82"/>
    </row>
    <row r="55" spans="1:16" x14ac:dyDescent="0.25">
      <c r="A55" s="179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82"/>
    </row>
    <row r="56" spans="1:16" ht="33.75" x14ac:dyDescent="0.5">
      <c r="A56" s="179"/>
      <c r="B56" s="216" t="s">
        <v>364</v>
      </c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82"/>
    </row>
    <row r="57" spans="1:16" x14ac:dyDescent="0.25">
      <c r="A57" s="179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82"/>
    </row>
    <row r="58" spans="1:16" ht="21.75" thickBot="1" x14ac:dyDescent="0.4">
      <c r="A58" s="179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254"/>
      <c r="P58" s="182"/>
    </row>
    <row r="59" spans="1:16" ht="21" x14ac:dyDescent="0.35">
      <c r="A59" s="179"/>
      <c r="B59" s="168"/>
      <c r="C59" s="168"/>
      <c r="D59" s="168"/>
      <c r="E59" s="168"/>
      <c r="F59" s="168"/>
      <c r="G59" s="168"/>
      <c r="H59" s="168"/>
      <c r="I59" s="168"/>
      <c r="J59" s="168"/>
      <c r="K59" s="175" t="s">
        <v>254</v>
      </c>
      <c r="L59" s="176"/>
      <c r="M59" s="176"/>
      <c r="N59" s="177" t="s">
        <v>253</v>
      </c>
      <c r="O59" s="178"/>
      <c r="P59" s="182"/>
    </row>
    <row r="60" spans="1:16" ht="21" x14ac:dyDescent="0.35">
      <c r="A60" s="179"/>
      <c r="B60" s="168"/>
      <c r="C60" s="168"/>
      <c r="D60" s="168"/>
      <c r="E60" s="168"/>
      <c r="F60" s="168"/>
      <c r="G60" s="168"/>
      <c r="H60" s="168"/>
      <c r="I60" s="168"/>
      <c r="J60" s="168"/>
      <c r="K60" s="179"/>
      <c r="L60" s="168"/>
      <c r="M60" s="168"/>
      <c r="N60" s="180" t="s">
        <v>366</v>
      </c>
      <c r="O60" s="181"/>
      <c r="P60" s="182"/>
    </row>
    <row r="61" spans="1:16" x14ac:dyDescent="0.25">
      <c r="A61" s="179"/>
      <c r="B61" s="168"/>
      <c r="C61" s="168"/>
      <c r="D61" s="168"/>
      <c r="E61" s="168"/>
      <c r="F61" s="168"/>
      <c r="G61" s="168"/>
      <c r="H61" s="168"/>
      <c r="I61" s="168"/>
      <c r="J61" s="168"/>
      <c r="K61" s="179"/>
      <c r="L61" s="168"/>
      <c r="M61" s="168"/>
      <c r="N61" s="168"/>
      <c r="O61" s="182"/>
      <c r="P61" s="182"/>
    </row>
    <row r="62" spans="1:16" x14ac:dyDescent="0.25">
      <c r="A62" s="179"/>
      <c r="B62" s="168"/>
      <c r="C62" s="168"/>
      <c r="D62" s="168"/>
      <c r="E62" s="168"/>
      <c r="F62" s="168"/>
      <c r="G62" s="168"/>
      <c r="H62" s="168"/>
      <c r="I62" s="168"/>
      <c r="J62" s="168"/>
      <c r="K62" s="179"/>
      <c r="L62" s="168"/>
      <c r="M62" s="168"/>
      <c r="N62" s="168"/>
      <c r="O62" s="220">
        <f>'CAIXA DE SELECAO'!C15</f>
        <v>1626.67</v>
      </c>
      <c r="P62" s="182"/>
    </row>
    <row r="63" spans="1:16" x14ac:dyDescent="0.25">
      <c r="A63" s="179"/>
      <c r="B63" s="168"/>
      <c r="C63" s="168"/>
      <c r="D63" s="168"/>
      <c r="E63" s="168"/>
      <c r="F63" s="168"/>
      <c r="G63" s="168"/>
      <c r="H63" s="168"/>
      <c r="I63" s="168"/>
      <c r="J63" s="168"/>
      <c r="K63" s="179"/>
      <c r="L63" s="168"/>
      <c r="M63" s="168"/>
      <c r="N63" s="168"/>
      <c r="O63" s="220">
        <f>'CAIXA DE SELECAO'!C16</f>
        <v>1600</v>
      </c>
      <c r="P63" s="182"/>
    </row>
    <row r="64" spans="1:16" x14ac:dyDescent="0.25">
      <c r="A64" s="179"/>
      <c r="B64" s="168"/>
      <c r="C64" s="168"/>
      <c r="D64" s="168"/>
      <c r="E64" s="168"/>
      <c r="F64" s="168"/>
      <c r="G64" s="168"/>
      <c r="H64" s="168"/>
      <c r="I64" s="168"/>
      <c r="J64" s="168"/>
      <c r="K64" s="179"/>
      <c r="L64" s="168"/>
      <c r="M64" s="168"/>
      <c r="N64" s="168"/>
      <c r="O64" s="220">
        <f>'CAIXA DE SELECAO'!C17</f>
        <v>14000</v>
      </c>
      <c r="P64" s="182"/>
    </row>
    <row r="65" spans="1:16" x14ac:dyDescent="0.25">
      <c r="A65" s="179"/>
      <c r="B65" s="168"/>
      <c r="C65" s="168"/>
      <c r="D65" s="168"/>
      <c r="E65" s="168"/>
      <c r="F65" s="168"/>
      <c r="G65" s="168"/>
      <c r="H65" s="168"/>
      <c r="I65" s="168"/>
      <c r="J65" s="168"/>
      <c r="K65" s="179"/>
      <c r="L65" s="168"/>
      <c r="M65" s="168"/>
      <c r="N65" s="168"/>
      <c r="O65" s="220">
        <f>'CAIXA DE SELECAO'!C18</f>
        <v>8800</v>
      </c>
      <c r="P65" s="182"/>
    </row>
    <row r="66" spans="1:16" x14ac:dyDescent="0.25">
      <c r="A66" s="179"/>
      <c r="B66" s="168"/>
      <c r="C66" s="168"/>
      <c r="D66" s="168"/>
      <c r="E66" s="168"/>
      <c r="F66" s="168"/>
      <c r="G66" s="168"/>
      <c r="H66" s="168"/>
      <c r="I66" s="168"/>
      <c r="J66" s="168"/>
      <c r="K66" s="179"/>
      <c r="L66" s="168"/>
      <c r="M66" s="168"/>
      <c r="N66" s="168"/>
      <c r="O66" s="220">
        <f>'CAIXA DE SELECAO'!C19</f>
        <v>7600</v>
      </c>
      <c r="P66" s="182"/>
    </row>
    <row r="67" spans="1:16" x14ac:dyDescent="0.25">
      <c r="A67" s="179"/>
      <c r="B67" s="168"/>
      <c r="C67" s="168"/>
      <c r="D67" s="168"/>
      <c r="E67" s="168"/>
      <c r="F67" s="168"/>
      <c r="G67" s="168"/>
      <c r="H67" s="168"/>
      <c r="I67" s="168"/>
      <c r="J67" s="168"/>
      <c r="K67" s="179"/>
      <c r="L67" s="168"/>
      <c r="M67" s="168"/>
      <c r="N67" s="168"/>
      <c r="O67" s="220">
        <f>'CAIXA DE SELECAO'!C20</f>
        <v>7600</v>
      </c>
      <c r="P67" s="182"/>
    </row>
    <row r="68" spans="1:16" x14ac:dyDescent="0.25">
      <c r="A68" s="179"/>
      <c r="B68" s="168"/>
      <c r="C68" s="168"/>
      <c r="D68" s="168"/>
      <c r="E68" s="168"/>
      <c r="F68" s="168"/>
      <c r="G68" s="168"/>
      <c r="H68" s="168"/>
      <c r="I68" s="168"/>
      <c r="J68" s="168"/>
      <c r="K68" s="179"/>
      <c r="L68" s="168"/>
      <c r="M68" s="168"/>
      <c r="N68" s="168"/>
      <c r="O68" s="220">
        <f>'CAIXA DE SELECAO'!C21</f>
        <v>11600</v>
      </c>
      <c r="P68" s="182"/>
    </row>
    <row r="69" spans="1:16" x14ac:dyDescent="0.25">
      <c r="A69" s="179"/>
      <c r="B69" s="168"/>
      <c r="C69" s="168"/>
      <c r="D69" s="168"/>
      <c r="E69" s="168"/>
      <c r="F69" s="168"/>
      <c r="G69" s="168"/>
      <c r="H69" s="168"/>
      <c r="I69" s="168"/>
      <c r="J69" s="168"/>
      <c r="K69" s="179"/>
      <c r="L69" s="168"/>
      <c r="M69" s="168"/>
      <c r="N69" s="168"/>
      <c r="O69" s="220">
        <f>'CAIXA DE SELECAO'!C22</f>
        <v>20400</v>
      </c>
      <c r="P69" s="182"/>
    </row>
    <row r="70" spans="1:16" x14ac:dyDescent="0.25">
      <c r="A70" s="179"/>
      <c r="B70" s="168"/>
      <c r="C70" s="168"/>
      <c r="D70" s="168"/>
      <c r="E70" s="168"/>
      <c r="F70" s="168"/>
      <c r="G70" s="168"/>
      <c r="H70" s="168"/>
      <c r="I70" s="168"/>
      <c r="J70" s="168"/>
      <c r="K70" s="179"/>
      <c r="L70" s="168"/>
      <c r="M70" s="168"/>
      <c r="N70" s="168"/>
      <c r="O70" s="220">
        <f>'CAIXA DE SELECAO'!C23</f>
        <v>2800</v>
      </c>
      <c r="P70" s="182"/>
    </row>
    <row r="71" spans="1:16" x14ac:dyDescent="0.25">
      <c r="A71" s="179"/>
      <c r="B71" s="168"/>
      <c r="C71" s="168"/>
      <c r="D71" s="168"/>
      <c r="E71" s="168"/>
      <c r="F71" s="168"/>
      <c r="G71" s="168"/>
      <c r="H71" s="168"/>
      <c r="I71" s="168"/>
      <c r="J71" s="168"/>
      <c r="K71" s="179"/>
      <c r="L71" s="168"/>
      <c r="M71" s="168"/>
      <c r="N71" s="168"/>
      <c r="O71" s="220">
        <f>'CAIXA DE SELECAO'!C24</f>
        <v>3200</v>
      </c>
      <c r="P71" s="182"/>
    </row>
    <row r="72" spans="1:16" ht="15.75" thickBot="1" x14ac:dyDescent="0.3">
      <c r="A72" s="179"/>
      <c r="B72" s="168"/>
      <c r="C72" s="168"/>
      <c r="D72" s="168"/>
      <c r="E72" s="168"/>
      <c r="F72" s="168"/>
      <c r="G72" s="168"/>
      <c r="H72" s="168"/>
      <c r="I72" s="168"/>
      <c r="J72" s="168"/>
      <c r="K72" s="183" t="s">
        <v>369</v>
      </c>
      <c r="L72" s="184"/>
      <c r="M72" s="184"/>
      <c r="N72" s="184"/>
      <c r="O72" s="219">
        <f>SUM(O62:O71)</f>
        <v>79226.67</v>
      </c>
      <c r="P72" s="182"/>
    </row>
    <row r="73" spans="1:16" x14ac:dyDescent="0.25">
      <c r="A73" s="179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82"/>
    </row>
    <row r="74" spans="1:16" x14ac:dyDescent="0.25">
      <c r="A74" s="179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82"/>
    </row>
    <row r="75" spans="1:16" x14ac:dyDescent="0.25">
      <c r="A75" s="179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82"/>
    </row>
    <row r="76" spans="1:16" x14ac:dyDescent="0.25">
      <c r="A76" s="179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82"/>
    </row>
    <row r="77" spans="1:16" x14ac:dyDescent="0.25">
      <c r="A77" s="179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82"/>
    </row>
    <row r="78" spans="1:16" x14ac:dyDescent="0.25">
      <c r="A78" s="179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82"/>
    </row>
    <row r="79" spans="1:16" ht="26.25" x14ac:dyDescent="0.4">
      <c r="A79" s="179"/>
      <c r="B79" s="168"/>
      <c r="C79" s="168"/>
      <c r="D79" s="168"/>
      <c r="E79" s="168"/>
      <c r="F79" s="168"/>
      <c r="G79" s="168"/>
      <c r="H79" s="168"/>
      <c r="I79" s="185" t="s">
        <v>365</v>
      </c>
      <c r="J79" s="168"/>
      <c r="K79" s="168"/>
      <c r="L79" s="168"/>
      <c r="M79" s="168"/>
      <c r="N79" s="168"/>
      <c r="O79" s="168"/>
      <c r="P79" s="182"/>
    </row>
    <row r="80" spans="1:16" ht="26.25" x14ac:dyDescent="0.4">
      <c r="A80" s="179"/>
      <c r="B80" s="168"/>
      <c r="C80" s="168"/>
      <c r="D80" s="168"/>
      <c r="E80" s="168"/>
      <c r="F80" s="185" t="s">
        <v>337</v>
      </c>
      <c r="G80" s="185"/>
      <c r="H80" s="185"/>
      <c r="I80" s="185"/>
      <c r="J80" s="185"/>
      <c r="K80" s="168"/>
      <c r="L80" s="185" t="s">
        <v>338</v>
      </c>
      <c r="M80" s="168"/>
      <c r="N80" s="168"/>
      <c r="O80" s="168"/>
      <c r="P80" s="182"/>
    </row>
    <row r="81" spans="1:16" ht="15.75" thickBot="1" x14ac:dyDescent="0.3">
      <c r="A81" s="179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82"/>
    </row>
    <row r="82" spans="1:16" ht="15.75" thickBot="1" x14ac:dyDescent="0.3">
      <c r="A82" s="179"/>
      <c r="B82" s="168"/>
      <c r="C82" s="168"/>
      <c r="D82" s="186"/>
      <c r="E82" s="187">
        <v>-0.05</v>
      </c>
      <c r="F82" s="188">
        <v>-0.1</v>
      </c>
      <c r="G82" s="188">
        <v>-0.2</v>
      </c>
      <c r="H82" s="188">
        <v>-0.4</v>
      </c>
      <c r="I82" s="188">
        <v>-0.8</v>
      </c>
      <c r="J82" s="188">
        <v>0.8</v>
      </c>
      <c r="K82" s="188">
        <v>0.4</v>
      </c>
      <c r="L82" s="188">
        <v>0.2</v>
      </c>
      <c r="M82" s="188">
        <v>0.1</v>
      </c>
      <c r="N82" s="189">
        <v>0.05</v>
      </c>
      <c r="O82" s="168"/>
      <c r="P82" s="182"/>
    </row>
    <row r="83" spans="1:16" x14ac:dyDescent="0.25">
      <c r="A83" s="179"/>
      <c r="B83" s="168"/>
      <c r="C83" s="168"/>
      <c r="D83" s="190">
        <v>0.9</v>
      </c>
      <c r="E83" s="191">
        <v>-4.5000000000000005E-2</v>
      </c>
      <c r="F83" s="192">
        <v>-9.0000000000000011E-2</v>
      </c>
      <c r="G83" s="193">
        <v>-0.18000000000000002</v>
      </c>
      <c r="H83" s="194">
        <v>-0.36000000000000004</v>
      </c>
      <c r="I83" s="193">
        <v>-0.72000000000000008</v>
      </c>
      <c r="J83" s="193">
        <v>0.72000000000000008</v>
      </c>
      <c r="K83" s="193">
        <v>0.36000000000000004</v>
      </c>
      <c r="L83" s="193">
        <v>0.18000000000000002</v>
      </c>
      <c r="M83" s="195">
        <v>9.0000000000000011E-2</v>
      </c>
      <c r="N83" s="196">
        <v>4.5000000000000005E-2</v>
      </c>
      <c r="O83" s="168"/>
      <c r="P83" s="182"/>
    </row>
    <row r="84" spans="1:16" ht="15.75" thickBot="1" x14ac:dyDescent="0.3">
      <c r="A84" s="179"/>
      <c r="B84" s="168"/>
      <c r="C84" s="168"/>
      <c r="D84" s="197"/>
      <c r="E84" s="198" t="s">
        <v>361</v>
      </c>
      <c r="F84" s="199" t="s">
        <v>361</v>
      </c>
      <c r="G84" s="200" t="s">
        <v>361</v>
      </c>
      <c r="H84" s="201" t="s">
        <v>361</v>
      </c>
      <c r="I84" s="200" t="s">
        <v>362</v>
      </c>
      <c r="J84" s="200" t="s">
        <v>361</v>
      </c>
      <c r="K84" s="200" t="s">
        <v>361</v>
      </c>
      <c r="L84" s="200" t="s">
        <v>361</v>
      </c>
      <c r="M84" s="202" t="s">
        <v>361</v>
      </c>
      <c r="N84" s="203" t="s">
        <v>361</v>
      </c>
      <c r="O84" s="168"/>
      <c r="P84" s="182"/>
    </row>
    <row r="85" spans="1:16" x14ac:dyDescent="0.25">
      <c r="A85" s="179"/>
      <c r="B85" s="168"/>
      <c r="C85" s="168"/>
      <c r="D85" s="190">
        <v>0.7</v>
      </c>
      <c r="E85" s="204">
        <v>-3.4999999999999996E-2</v>
      </c>
      <c r="F85" s="195">
        <v>-6.9999999999999993E-2</v>
      </c>
      <c r="G85" s="195">
        <v>-0.13999999999999999</v>
      </c>
      <c r="H85" s="193">
        <v>-0.27999999999999997</v>
      </c>
      <c r="I85" s="193">
        <v>-0.55999999999999994</v>
      </c>
      <c r="J85" s="193">
        <v>0.55999999999999994</v>
      </c>
      <c r="K85" s="193">
        <v>0.27999999999999997</v>
      </c>
      <c r="L85" s="195">
        <v>0.13999999999999999</v>
      </c>
      <c r="M85" s="195">
        <v>6.9999999999999993E-2</v>
      </c>
      <c r="N85" s="204">
        <v>3.4999999999999996E-2</v>
      </c>
      <c r="O85" s="168"/>
      <c r="P85" s="182"/>
    </row>
    <row r="86" spans="1:16" ht="15.75" thickBot="1" x14ac:dyDescent="0.3">
      <c r="A86" s="179"/>
      <c r="B86" s="168"/>
      <c r="C86" s="168"/>
      <c r="D86" s="197"/>
      <c r="E86" s="205" t="s">
        <v>361</v>
      </c>
      <c r="F86" s="202" t="s">
        <v>361</v>
      </c>
      <c r="G86" s="202" t="s">
        <v>361</v>
      </c>
      <c r="H86" s="200" t="s">
        <v>363</v>
      </c>
      <c r="I86" s="200" t="s">
        <v>363</v>
      </c>
      <c r="J86" s="200" t="s">
        <v>361</v>
      </c>
      <c r="K86" s="200" t="s">
        <v>361</v>
      </c>
      <c r="L86" s="202" t="s">
        <v>361</v>
      </c>
      <c r="M86" s="202" t="s">
        <v>361</v>
      </c>
      <c r="N86" s="205" t="s">
        <v>361</v>
      </c>
      <c r="O86" s="168"/>
      <c r="P86" s="182"/>
    </row>
    <row r="87" spans="1:16" x14ac:dyDescent="0.25">
      <c r="A87" s="179"/>
      <c r="B87" s="168"/>
      <c r="C87" s="168"/>
      <c r="D87" s="190">
        <v>0.5</v>
      </c>
      <c r="E87" s="204">
        <v>-2.5000000000000001E-2</v>
      </c>
      <c r="F87" s="204">
        <v>-0.05</v>
      </c>
      <c r="G87" s="195">
        <v>-0.1</v>
      </c>
      <c r="H87" s="193">
        <v>-0.2</v>
      </c>
      <c r="I87" s="193">
        <v>-0.4</v>
      </c>
      <c r="J87" s="193">
        <v>0.4</v>
      </c>
      <c r="K87" s="206">
        <v>0.2</v>
      </c>
      <c r="L87" s="195">
        <v>0.1</v>
      </c>
      <c r="M87" s="196">
        <v>0.05</v>
      </c>
      <c r="N87" s="204">
        <v>2.5000000000000001E-2</v>
      </c>
      <c r="O87" s="168"/>
      <c r="P87" s="182"/>
    </row>
    <row r="88" spans="1:16" ht="15.75" thickBot="1" x14ac:dyDescent="0.3">
      <c r="A88" s="179"/>
      <c r="B88" s="168"/>
      <c r="C88" s="168"/>
      <c r="D88" s="197"/>
      <c r="E88" s="205" t="s">
        <v>363</v>
      </c>
      <c r="F88" s="205" t="s">
        <v>363</v>
      </c>
      <c r="G88" s="202" t="s">
        <v>363</v>
      </c>
      <c r="H88" s="200" t="s">
        <v>363</v>
      </c>
      <c r="I88" s="200" t="s">
        <v>363</v>
      </c>
      <c r="J88" s="200" t="s">
        <v>361</v>
      </c>
      <c r="K88" s="200" t="s">
        <v>361</v>
      </c>
      <c r="L88" s="202" t="s">
        <v>361</v>
      </c>
      <c r="M88" s="205" t="s">
        <v>361</v>
      </c>
      <c r="N88" s="205" t="s">
        <v>361</v>
      </c>
      <c r="O88" s="168"/>
      <c r="P88" s="182"/>
    </row>
    <row r="89" spans="1:16" x14ac:dyDescent="0.25">
      <c r="A89" s="179"/>
      <c r="B89" s="168"/>
      <c r="C89" s="168"/>
      <c r="D89" s="190">
        <v>0.3</v>
      </c>
      <c r="E89" s="204">
        <v>-1.4999999999999999E-2</v>
      </c>
      <c r="F89" s="204">
        <v>-0.03</v>
      </c>
      <c r="G89" s="195">
        <v>-0.06</v>
      </c>
      <c r="H89" s="195">
        <v>-0.12</v>
      </c>
      <c r="I89" s="193">
        <v>-0.24</v>
      </c>
      <c r="J89" s="193">
        <v>0.24</v>
      </c>
      <c r="K89" s="195">
        <v>0.12</v>
      </c>
      <c r="L89" s="195">
        <v>0.06</v>
      </c>
      <c r="M89" s="204">
        <v>0.03</v>
      </c>
      <c r="N89" s="204">
        <v>1.4999999999999999E-2</v>
      </c>
      <c r="O89" s="168"/>
      <c r="P89" s="182"/>
    </row>
    <row r="90" spans="1:16" ht="15.75" thickBot="1" x14ac:dyDescent="0.3">
      <c r="A90" s="179"/>
      <c r="B90" s="168"/>
      <c r="C90" s="168"/>
      <c r="D90" s="197"/>
      <c r="E90" s="205" t="s">
        <v>361</v>
      </c>
      <c r="F90" s="205" t="s">
        <v>363</v>
      </c>
      <c r="G90" s="202" t="s">
        <v>363</v>
      </c>
      <c r="H90" s="202" t="s">
        <v>361</v>
      </c>
      <c r="I90" s="200" t="s">
        <v>361</v>
      </c>
      <c r="J90" s="200" t="s">
        <v>361</v>
      </c>
      <c r="K90" s="202" t="s">
        <v>361</v>
      </c>
      <c r="L90" s="202" t="s">
        <v>361</v>
      </c>
      <c r="M90" s="205" t="s">
        <v>361</v>
      </c>
      <c r="N90" s="205" t="s">
        <v>361</v>
      </c>
      <c r="O90" s="168"/>
      <c r="P90" s="182"/>
    </row>
    <row r="91" spans="1:16" x14ac:dyDescent="0.25">
      <c r="A91" s="179"/>
      <c r="B91" s="168"/>
      <c r="C91" s="168"/>
      <c r="D91" s="190">
        <v>0.1</v>
      </c>
      <c r="E91" s="204">
        <v>-5.000000000000001E-3</v>
      </c>
      <c r="F91" s="204">
        <v>-1.0000000000000002E-2</v>
      </c>
      <c r="G91" s="204">
        <v>-2.0000000000000004E-2</v>
      </c>
      <c r="H91" s="204">
        <v>-4.0000000000000008E-2</v>
      </c>
      <c r="I91" s="195">
        <v>-8.0000000000000016E-2</v>
      </c>
      <c r="J91" s="195">
        <v>8.0000000000000016E-2</v>
      </c>
      <c r="K91" s="204">
        <v>4.0000000000000008E-2</v>
      </c>
      <c r="L91" s="204">
        <v>2.0000000000000004E-2</v>
      </c>
      <c r="M91" s="204">
        <v>1.0000000000000002E-2</v>
      </c>
      <c r="N91" s="204">
        <v>5.000000000000001E-3</v>
      </c>
      <c r="O91" s="168"/>
      <c r="P91" s="182"/>
    </row>
    <row r="92" spans="1:16" ht="15.75" thickBot="1" x14ac:dyDescent="0.3">
      <c r="A92" s="179"/>
      <c r="B92" s="168"/>
      <c r="C92" s="168"/>
      <c r="D92" s="197"/>
      <c r="E92" s="205" t="s">
        <v>361</v>
      </c>
      <c r="F92" s="205" t="s">
        <v>361</v>
      </c>
      <c r="G92" s="205" t="s">
        <v>363</v>
      </c>
      <c r="H92" s="205" t="s">
        <v>363</v>
      </c>
      <c r="I92" s="202" t="s">
        <v>363</v>
      </c>
      <c r="J92" s="202" t="s">
        <v>361</v>
      </c>
      <c r="K92" s="205" t="s">
        <v>361</v>
      </c>
      <c r="L92" s="205" t="s">
        <v>361</v>
      </c>
      <c r="M92" s="205" t="s">
        <v>361</v>
      </c>
      <c r="N92" s="205" t="s">
        <v>361</v>
      </c>
      <c r="O92" s="168"/>
      <c r="P92" s="182"/>
    </row>
    <row r="93" spans="1:16" x14ac:dyDescent="0.25">
      <c r="A93" s="179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82"/>
    </row>
    <row r="94" spans="1:16" ht="15.75" thickBot="1" x14ac:dyDescent="0.3">
      <c r="A94" s="217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218"/>
    </row>
  </sheetData>
  <sheetProtection algorithmName="SHA-512" hashValue="vxJ9/gqfCKKN0Zm1blmlKMsToUa12frUzKQI42wvCUGcgIBWfEcnDKF0HQganQoSVDM/IBMQZFTFvucoDYOI8A==" saltValue="mfqo37CYl/8tunyd+J9KaQ==" spinCount="100000" sheet="1" objects="1" scenarios="1" formatCells="0"/>
  <mergeCells count="23">
    <mergeCell ref="B19:D19"/>
    <mergeCell ref="E19:F19"/>
    <mergeCell ref="L19:M19"/>
    <mergeCell ref="N19:O19"/>
    <mergeCell ref="J17:K17"/>
    <mergeCell ref="L17:M17"/>
    <mergeCell ref="N17:O17"/>
    <mergeCell ref="N18:O18"/>
    <mergeCell ref="B18:D18"/>
    <mergeCell ref="E18:F18"/>
    <mergeCell ref="L18:M18"/>
    <mergeCell ref="E17:F17"/>
    <mergeCell ref="B17:D17"/>
    <mergeCell ref="I49:J49"/>
    <mergeCell ref="L49:N49"/>
    <mergeCell ref="B20:D20"/>
    <mergeCell ref="E20:F20"/>
    <mergeCell ref="L20:M20"/>
    <mergeCell ref="N20:O20"/>
    <mergeCell ref="B21:D21"/>
    <mergeCell ref="E21:F21"/>
    <mergeCell ref="L21:M21"/>
    <mergeCell ref="N21:O21"/>
  </mergeCells>
  <conditionalFormatting sqref="G3">
    <cfRule type="iconSet" priority="5">
      <iconSet>
        <cfvo type="percent" val="0"/>
        <cfvo type="percent" val="33"/>
        <cfvo type="percent" val="67"/>
      </iconSet>
    </cfRule>
  </conditionalFormatting>
  <conditionalFormatting sqref="F26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M2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N18:O21">
    <cfRule type="dataBar" priority="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{3B723CC5-140D-436E-AFAB-72A12BE15A56}</x14:id>
        </ext>
      </extLst>
    </cfRule>
  </conditionalFormatting>
  <pageMargins left="0.511811024" right="0.511811024" top="0.78740157499999996" bottom="0.78740157499999996" header="0.31496062000000002" footer="0.31496062000000002"/>
  <ignoredErrors>
    <ignoredError sqref="A18:O21 O62:O72 L49 I49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5" r:id="rId3" name="Group Box 3">
              <controlPr defaultSize="0" autoFill="0" autoPict="0">
                <anchor moveWithCells="1">
                  <from>
                    <xdr:col>4</xdr:col>
                    <xdr:colOff>400050</xdr:colOff>
                    <xdr:row>44</xdr:row>
                    <xdr:rowOff>142875</xdr:rowOff>
                  </from>
                  <to>
                    <xdr:col>6</xdr:col>
                    <xdr:colOff>809625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4" name="Group Box 4">
              <controlPr defaultSize="0" autoFill="0" autoPict="0">
                <anchor moveWithCells="1">
                  <from>
                    <xdr:col>0</xdr:col>
                    <xdr:colOff>457200</xdr:colOff>
                    <xdr:row>44</xdr:row>
                    <xdr:rowOff>142875</xdr:rowOff>
                  </from>
                  <to>
                    <xdr:col>3</xdr:col>
                    <xdr:colOff>695325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5" name="Option Button 5">
              <controlPr defaultSize="0" autoFill="0" autoLine="0" autoPict="0">
                <anchor moveWithCells="1">
                  <from>
                    <xdr:col>1</xdr:col>
                    <xdr:colOff>76200</xdr:colOff>
                    <xdr:row>46</xdr:row>
                    <xdr:rowOff>57150</xdr:rowOff>
                  </from>
                  <to>
                    <xdr:col>3</xdr:col>
                    <xdr:colOff>333375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6" name="Option Button 6">
              <controlPr defaultSize="0" autoFill="0" autoLine="0" autoPict="0">
                <anchor moveWithCells="1">
                  <from>
                    <xdr:col>1</xdr:col>
                    <xdr:colOff>85725</xdr:colOff>
                    <xdr:row>48</xdr:row>
                    <xdr:rowOff>123825</xdr:rowOff>
                  </from>
                  <to>
                    <xdr:col>3</xdr:col>
                    <xdr:colOff>419100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7" name="Scroll Bar 8">
              <controlPr defaultSize="0" autoPict="0">
                <anchor moveWithCells="1">
                  <from>
                    <xdr:col>14</xdr:col>
                    <xdr:colOff>923925</xdr:colOff>
                    <xdr:row>1</xdr:row>
                    <xdr:rowOff>19050</xdr:rowOff>
                  </from>
                  <to>
                    <xdr:col>14</xdr:col>
                    <xdr:colOff>1304925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7" r:id="rId8" name="Scroll Bar 15">
              <controlPr defaultSize="0" autoPict="0">
                <anchor moveWithCells="1">
                  <from>
                    <xdr:col>9</xdr:col>
                    <xdr:colOff>104775</xdr:colOff>
                    <xdr:row>56</xdr:row>
                    <xdr:rowOff>66675</xdr:rowOff>
                  </from>
                  <to>
                    <xdr:col>9</xdr:col>
                    <xdr:colOff>447675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9" r:id="rId9" name="Check Box 27">
              <controlPr defaultSize="0" autoFill="0" autoLine="0" autoPict="0">
                <anchor moveWithCells="1">
                  <from>
                    <xdr:col>10</xdr:col>
                    <xdr:colOff>171450</xdr:colOff>
                    <xdr:row>60</xdr:row>
                    <xdr:rowOff>161925</xdr:rowOff>
                  </from>
                  <to>
                    <xdr:col>11</xdr:col>
                    <xdr:colOff>504825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0" r:id="rId10" name="Check Box 28">
              <controlPr defaultSize="0" autoFill="0" autoLine="0" autoPict="0">
                <anchor moveWithCells="1">
                  <from>
                    <xdr:col>10</xdr:col>
                    <xdr:colOff>171450</xdr:colOff>
                    <xdr:row>61</xdr:row>
                    <xdr:rowOff>161925</xdr:rowOff>
                  </from>
                  <to>
                    <xdr:col>11</xdr:col>
                    <xdr:colOff>504825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1" r:id="rId11" name="Check Box 29">
              <controlPr defaultSize="0" autoFill="0" autoLine="0" autoPict="0">
                <anchor moveWithCells="1">
                  <from>
                    <xdr:col>10</xdr:col>
                    <xdr:colOff>171450</xdr:colOff>
                    <xdr:row>62</xdr:row>
                    <xdr:rowOff>161925</xdr:rowOff>
                  </from>
                  <to>
                    <xdr:col>11</xdr:col>
                    <xdr:colOff>504825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2" r:id="rId12" name="Check Box 30">
              <controlPr defaultSize="0" autoFill="0" autoLine="0" autoPict="0">
                <anchor moveWithCells="1">
                  <from>
                    <xdr:col>10</xdr:col>
                    <xdr:colOff>171450</xdr:colOff>
                    <xdr:row>63</xdr:row>
                    <xdr:rowOff>171450</xdr:rowOff>
                  </from>
                  <to>
                    <xdr:col>11</xdr:col>
                    <xdr:colOff>504825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3" r:id="rId13" name="Check Box 31">
              <controlPr defaultSize="0" autoFill="0" autoLine="0" autoPict="0">
                <anchor moveWithCells="1">
                  <from>
                    <xdr:col>10</xdr:col>
                    <xdr:colOff>171450</xdr:colOff>
                    <xdr:row>64</xdr:row>
                    <xdr:rowOff>171450</xdr:rowOff>
                  </from>
                  <to>
                    <xdr:col>11</xdr:col>
                    <xdr:colOff>504825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4" r:id="rId14" name="Check Box 32">
              <controlPr defaultSize="0" autoFill="0" autoLine="0" autoPict="0">
                <anchor moveWithCells="1">
                  <from>
                    <xdr:col>10</xdr:col>
                    <xdr:colOff>171450</xdr:colOff>
                    <xdr:row>65</xdr:row>
                    <xdr:rowOff>171450</xdr:rowOff>
                  </from>
                  <to>
                    <xdr:col>13</xdr:col>
                    <xdr:colOff>352425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5" r:id="rId15" name="Check Box 33">
              <controlPr defaultSize="0" autoFill="0" autoLine="0" autoPict="0">
                <anchor moveWithCells="1">
                  <from>
                    <xdr:col>10</xdr:col>
                    <xdr:colOff>171450</xdr:colOff>
                    <xdr:row>66</xdr:row>
                    <xdr:rowOff>161925</xdr:rowOff>
                  </from>
                  <to>
                    <xdr:col>13</xdr:col>
                    <xdr:colOff>638175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6" r:id="rId16" name="Check Box 34">
              <controlPr defaultSize="0" autoFill="0" autoLine="0" autoPict="0">
                <anchor moveWithCells="1">
                  <from>
                    <xdr:col>10</xdr:col>
                    <xdr:colOff>171450</xdr:colOff>
                    <xdr:row>67</xdr:row>
                    <xdr:rowOff>171450</xdr:rowOff>
                  </from>
                  <to>
                    <xdr:col>13</xdr:col>
                    <xdr:colOff>238125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7" r:id="rId17" name="Check Box 35">
              <controlPr defaultSize="0" autoFill="0" autoLine="0" autoPict="0">
                <anchor moveWithCells="1">
                  <from>
                    <xdr:col>10</xdr:col>
                    <xdr:colOff>171450</xdr:colOff>
                    <xdr:row>68</xdr:row>
                    <xdr:rowOff>171450</xdr:rowOff>
                  </from>
                  <to>
                    <xdr:col>13</xdr:col>
                    <xdr:colOff>619125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8" r:id="rId18" name="Check Box 36">
              <controlPr defaultSize="0" autoFill="0" autoLine="0" autoPict="0">
                <anchor moveWithCells="1">
                  <from>
                    <xdr:col>10</xdr:col>
                    <xdr:colOff>171450</xdr:colOff>
                    <xdr:row>69</xdr:row>
                    <xdr:rowOff>171450</xdr:rowOff>
                  </from>
                  <to>
                    <xdr:col>11</xdr:col>
                    <xdr:colOff>504825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5" r:id="rId19" name="Option Button 43">
              <controlPr defaultSize="0" autoFill="0" autoLine="0" autoPict="0">
                <anchor moveWithCells="1">
                  <from>
                    <xdr:col>4</xdr:col>
                    <xdr:colOff>542925</xdr:colOff>
                    <xdr:row>46</xdr:row>
                    <xdr:rowOff>114300</xdr:rowOff>
                  </from>
                  <to>
                    <xdr:col>6</xdr:col>
                    <xdr:colOff>571500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6" r:id="rId20" name="Option Button 44">
              <controlPr defaultSize="0" autoFill="0" autoLine="0" autoPict="0">
                <anchor moveWithCells="1">
                  <from>
                    <xdr:col>4</xdr:col>
                    <xdr:colOff>542925</xdr:colOff>
                    <xdr:row>47</xdr:row>
                    <xdr:rowOff>238125</xdr:rowOff>
                  </from>
                  <to>
                    <xdr:col>6</xdr:col>
                    <xdr:colOff>733425</xdr:colOff>
                    <xdr:row>50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723CC5-140D-436E-AFAB-72A12BE15A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N18:O21</xm:sqref>
        </x14:conditionalFormatting>
        <x14:conditionalFormatting xmlns:xm="http://schemas.microsoft.com/office/excel/2006/main">
          <x14:cfRule type="iconSet" priority="1" id="{5D03EC18-A193-43CB-B588-4FA0AD2207E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300</xm:f>
              </x14:cfvo>
              <x14:cfIcon iconSet="3Arrows" iconId="0"/>
              <x14:cfIcon iconSet="3Symbols" iconId="1"/>
              <x14:cfIcon iconSet="3Arrows" iconId="2"/>
            </x14:iconSet>
          </x14:cfRule>
          <xm:sqref>J18:K21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L16"/>
  <sheetViews>
    <sheetView zoomScaleNormal="100" workbookViewId="0">
      <selection activeCell="L35" sqref="L35"/>
    </sheetView>
  </sheetViews>
  <sheetFormatPr defaultRowHeight="15" x14ac:dyDescent="0.25"/>
  <cols>
    <col min="1" max="1" width="10.85546875" style="27" customWidth="1"/>
    <col min="2" max="2" width="58.85546875" style="27" customWidth="1"/>
    <col min="3" max="3" width="7.5703125" style="27" bestFit="1" customWidth="1"/>
    <col min="4" max="4" width="13.5703125" style="27" customWidth="1"/>
    <col min="5" max="5" width="12.7109375" style="27" bestFit="1" customWidth="1"/>
    <col min="6" max="6" width="9.7109375" style="27" customWidth="1"/>
    <col min="7" max="7" width="12.140625" style="27" bestFit="1" customWidth="1"/>
    <col min="8" max="8" width="10.7109375" style="27" bestFit="1" customWidth="1"/>
    <col min="9" max="10" width="9.140625" style="27"/>
    <col min="11" max="12" width="8.7109375" style="27" bestFit="1" customWidth="1"/>
    <col min="13" max="16384" width="9.140625" style="27"/>
  </cols>
  <sheetData>
    <row r="1" spans="1:12" ht="33.75" x14ac:dyDescent="0.25">
      <c r="A1" s="30" t="s">
        <v>240</v>
      </c>
      <c r="B1" s="30" t="s">
        <v>241</v>
      </c>
      <c r="C1" s="31" t="s">
        <v>1</v>
      </c>
      <c r="D1" s="31" t="s">
        <v>2</v>
      </c>
      <c r="E1" s="31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30" t="s">
        <v>8</v>
      </c>
      <c r="K1" s="30" t="s">
        <v>9</v>
      </c>
      <c r="L1" s="30" t="s">
        <v>10</v>
      </c>
    </row>
    <row r="2" spans="1:12" x14ac:dyDescent="0.25">
      <c r="A2" s="27" t="s">
        <v>242</v>
      </c>
      <c r="B2" s="32" t="s">
        <v>19</v>
      </c>
      <c r="C2" s="33" t="s">
        <v>20</v>
      </c>
      <c r="D2" s="33" t="s">
        <v>14</v>
      </c>
      <c r="E2" s="33" t="s">
        <v>21</v>
      </c>
      <c r="F2" s="36">
        <v>1</v>
      </c>
      <c r="G2" s="34">
        <v>1626.67</v>
      </c>
      <c r="H2" s="35">
        <v>1626.67</v>
      </c>
      <c r="I2" s="34">
        <v>0</v>
      </c>
      <c r="J2" s="32" t="s">
        <v>22</v>
      </c>
      <c r="K2" s="33" t="s">
        <v>22</v>
      </c>
      <c r="L2" s="32" t="s">
        <v>23</v>
      </c>
    </row>
    <row r="3" spans="1:12" x14ac:dyDescent="0.25">
      <c r="A3" s="27" t="s">
        <v>243</v>
      </c>
      <c r="B3" s="32" t="s">
        <v>39</v>
      </c>
      <c r="C3" s="33" t="s">
        <v>40</v>
      </c>
      <c r="D3" s="33" t="s">
        <v>41</v>
      </c>
      <c r="E3" s="33" t="s">
        <v>42</v>
      </c>
      <c r="F3" s="36">
        <v>1</v>
      </c>
      <c r="G3" s="34">
        <v>1600</v>
      </c>
      <c r="H3" s="35">
        <v>2400</v>
      </c>
      <c r="I3" s="34">
        <v>800</v>
      </c>
      <c r="J3" s="32" t="s">
        <v>43</v>
      </c>
      <c r="K3" s="33" t="s">
        <v>44</v>
      </c>
      <c r="L3" s="32" t="s">
        <v>18</v>
      </c>
    </row>
    <row r="4" spans="1:12" x14ac:dyDescent="0.25">
      <c r="A4" s="27" t="s">
        <v>244</v>
      </c>
      <c r="B4" s="32" t="s">
        <v>48</v>
      </c>
      <c r="C4" s="33" t="s">
        <v>55</v>
      </c>
      <c r="D4" s="33" t="s">
        <v>42</v>
      </c>
      <c r="E4" s="33" t="s">
        <v>56</v>
      </c>
      <c r="F4" s="36">
        <v>0</v>
      </c>
      <c r="G4" s="34">
        <v>14000</v>
      </c>
      <c r="H4" s="35">
        <v>0</v>
      </c>
      <c r="I4" s="34">
        <v>0</v>
      </c>
      <c r="J4" s="32" t="s">
        <v>57</v>
      </c>
      <c r="K4" s="33" t="s">
        <v>23</v>
      </c>
      <c r="L4" s="32" t="s">
        <v>23</v>
      </c>
    </row>
    <row r="5" spans="1:12" x14ac:dyDescent="0.25">
      <c r="A5" s="27" t="s">
        <v>245</v>
      </c>
      <c r="B5" s="32" t="s">
        <v>54</v>
      </c>
      <c r="C5" s="33" t="s">
        <v>86</v>
      </c>
      <c r="D5" s="33" t="s">
        <v>56</v>
      </c>
      <c r="E5" s="33" t="s">
        <v>87</v>
      </c>
      <c r="F5" s="36">
        <v>0</v>
      </c>
      <c r="G5" s="34">
        <v>8800</v>
      </c>
      <c r="H5" s="35">
        <v>0</v>
      </c>
      <c r="I5" s="34">
        <v>0</v>
      </c>
      <c r="J5" s="32" t="s">
        <v>88</v>
      </c>
      <c r="K5" s="33" t="s">
        <v>23</v>
      </c>
      <c r="L5" s="32" t="s">
        <v>23</v>
      </c>
    </row>
    <row r="6" spans="1:12" x14ac:dyDescent="0.25">
      <c r="A6" s="27" t="s">
        <v>246</v>
      </c>
      <c r="B6" s="32" t="s">
        <v>58</v>
      </c>
      <c r="C6" s="33" t="s">
        <v>109</v>
      </c>
      <c r="D6" s="33" t="s">
        <v>107</v>
      </c>
      <c r="E6" s="33" t="s">
        <v>110</v>
      </c>
      <c r="F6" s="36">
        <v>0</v>
      </c>
      <c r="G6" s="34">
        <v>7600</v>
      </c>
      <c r="H6" s="35">
        <v>0</v>
      </c>
      <c r="I6" s="34">
        <v>0</v>
      </c>
      <c r="J6" s="32" t="s">
        <v>111</v>
      </c>
      <c r="K6" s="33" t="s">
        <v>23</v>
      </c>
      <c r="L6" s="32" t="s">
        <v>23</v>
      </c>
    </row>
    <row r="7" spans="1:12" x14ac:dyDescent="0.25">
      <c r="A7" s="27" t="s">
        <v>247</v>
      </c>
      <c r="B7" s="32" t="s">
        <v>62</v>
      </c>
      <c r="C7" s="33" t="s">
        <v>126</v>
      </c>
      <c r="D7" s="33" t="s">
        <v>110</v>
      </c>
      <c r="E7" s="33" t="s">
        <v>127</v>
      </c>
      <c r="F7" s="36">
        <v>0</v>
      </c>
      <c r="G7" s="34">
        <v>7600</v>
      </c>
      <c r="H7" s="35">
        <v>0</v>
      </c>
      <c r="I7" s="34">
        <v>0</v>
      </c>
      <c r="J7" s="32" t="s">
        <v>111</v>
      </c>
      <c r="K7" s="33" t="s">
        <v>23</v>
      </c>
      <c r="L7" s="32" t="s">
        <v>23</v>
      </c>
    </row>
    <row r="8" spans="1:12" x14ac:dyDescent="0.25">
      <c r="A8" s="27" t="s">
        <v>248</v>
      </c>
      <c r="B8" s="32" t="s">
        <v>67</v>
      </c>
      <c r="C8" s="33" t="s">
        <v>20</v>
      </c>
      <c r="D8" s="33" t="s">
        <v>115</v>
      </c>
      <c r="E8" s="33" t="s">
        <v>133</v>
      </c>
      <c r="F8" s="36">
        <v>0</v>
      </c>
      <c r="G8" s="34">
        <v>11600</v>
      </c>
      <c r="H8" s="35">
        <v>0</v>
      </c>
      <c r="I8" s="34">
        <v>0</v>
      </c>
      <c r="J8" s="32" t="s">
        <v>134</v>
      </c>
      <c r="K8" s="33" t="s">
        <v>23</v>
      </c>
      <c r="L8" s="32" t="s">
        <v>23</v>
      </c>
    </row>
    <row r="9" spans="1:12" x14ac:dyDescent="0.25">
      <c r="A9" s="27" t="s">
        <v>249</v>
      </c>
      <c r="B9" s="32" t="s">
        <v>72</v>
      </c>
      <c r="C9" s="33" t="s">
        <v>150</v>
      </c>
      <c r="D9" s="33" t="s">
        <v>110</v>
      </c>
      <c r="E9" s="33" t="s">
        <v>151</v>
      </c>
      <c r="F9" s="36">
        <v>0</v>
      </c>
      <c r="G9" s="34">
        <v>20400</v>
      </c>
      <c r="H9" s="35">
        <v>0</v>
      </c>
      <c r="I9" s="34">
        <v>0</v>
      </c>
      <c r="J9" s="32" t="s">
        <v>152</v>
      </c>
      <c r="K9" s="33" t="s">
        <v>23</v>
      </c>
      <c r="L9" s="32" t="s">
        <v>23</v>
      </c>
    </row>
    <row r="10" spans="1:12" x14ac:dyDescent="0.25">
      <c r="A10" s="27" t="s">
        <v>250</v>
      </c>
      <c r="B10" s="32" t="s">
        <v>76</v>
      </c>
      <c r="C10" s="33" t="s">
        <v>69</v>
      </c>
      <c r="D10" s="33" t="s">
        <v>177</v>
      </c>
      <c r="E10" s="33" t="s">
        <v>225</v>
      </c>
      <c r="F10" s="36">
        <v>0</v>
      </c>
      <c r="G10" s="34">
        <v>2800</v>
      </c>
      <c r="H10" s="35">
        <v>0</v>
      </c>
      <c r="I10" s="34">
        <v>0</v>
      </c>
      <c r="J10" s="32" t="s">
        <v>226</v>
      </c>
      <c r="K10" s="33" t="s">
        <v>23</v>
      </c>
      <c r="L10" s="32" t="s">
        <v>23</v>
      </c>
    </row>
    <row r="11" spans="1:12" x14ac:dyDescent="0.25">
      <c r="A11" s="27" t="s">
        <v>251</v>
      </c>
      <c r="B11" s="32" t="s">
        <v>80</v>
      </c>
      <c r="C11" s="33" t="s">
        <v>216</v>
      </c>
      <c r="D11" s="33" t="s">
        <v>225</v>
      </c>
      <c r="E11" s="33" t="s">
        <v>15</v>
      </c>
      <c r="F11" s="36">
        <v>0</v>
      </c>
      <c r="G11" s="34">
        <v>3200</v>
      </c>
      <c r="H11" s="35">
        <v>0</v>
      </c>
      <c r="I11" s="34">
        <v>0</v>
      </c>
      <c r="J11" s="32" t="s">
        <v>217</v>
      </c>
      <c r="K11" s="33" t="s">
        <v>23</v>
      </c>
      <c r="L11" s="32" t="s">
        <v>23</v>
      </c>
    </row>
    <row r="14" spans="1:12" x14ac:dyDescent="0.25">
      <c r="A14" s="27">
        <v>1</v>
      </c>
    </row>
    <row r="15" spans="1:12" x14ac:dyDescent="0.25">
      <c r="A15" s="30" t="s">
        <v>240</v>
      </c>
      <c r="B15" s="30" t="s">
        <v>241</v>
      </c>
      <c r="C15" s="31" t="s">
        <v>1</v>
      </c>
      <c r="D15" s="31" t="s">
        <v>2</v>
      </c>
      <c r="E15" s="31" t="s">
        <v>3</v>
      </c>
      <c r="F15" s="30" t="s">
        <v>4</v>
      </c>
      <c r="G15" s="30" t="s">
        <v>6</v>
      </c>
    </row>
    <row r="16" spans="1:12" x14ac:dyDescent="0.25">
      <c r="A16" s="27" t="str">
        <f>INDEX(A2:A11,A14,0)</f>
        <v>Entrega 1</v>
      </c>
      <c r="B16" s="27" t="str">
        <f>INDEX(B2:B11,A14)</f>
        <v xml:space="preserve">   Condições gerais</v>
      </c>
      <c r="C16" s="27" t="str">
        <f>INDEX(C2:C11,A14)</f>
        <v>21 dias</v>
      </c>
      <c r="D16" s="27" t="str">
        <f>INDEX(D2:D11,$A$14)</f>
        <v>Qui 01/08/13</v>
      </c>
      <c r="E16" s="27" t="str">
        <f>INDEX(E2:E11,$A$14)</f>
        <v>Qui 29/08/13</v>
      </c>
      <c r="F16" s="29">
        <f>INDEX(F2:F11,$A$14)</f>
        <v>1</v>
      </c>
      <c r="G16" s="28">
        <f>INDEX(H2:H11,A14)</f>
        <v>1626.67</v>
      </c>
    </row>
  </sheetData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autoLine="0" autoPict="0" altText="">
                <anchor moveWithCells="1">
                  <from>
                    <xdr:col>1</xdr:col>
                    <xdr:colOff>0</xdr:colOff>
                    <xdr:row>12</xdr:row>
                    <xdr:rowOff>180975</xdr:rowOff>
                  </from>
                  <to>
                    <xdr:col>1</xdr:col>
                    <xdr:colOff>2238375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L25"/>
  <sheetViews>
    <sheetView zoomScaleNormal="100" workbookViewId="0">
      <selection activeCell="L35" sqref="L35"/>
    </sheetView>
  </sheetViews>
  <sheetFormatPr defaultRowHeight="15" x14ac:dyDescent="0.25"/>
  <cols>
    <col min="1" max="1" width="15.5703125" style="39" customWidth="1"/>
    <col min="2" max="2" width="58.85546875" style="39" customWidth="1"/>
    <col min="3" max="3" width="14.5703125" style="39" customWidth="1"/>
    <col min="4" max="4" width="13.5703125" style="39" customWidth="1"/>
    <col min="5" max="5" width="12.7109375" style="39" bestFit="1" customWidth="1"/>
    <col min="6" max="6" width="9.7109375" style="39" customWidth="1"/>
    <col min="7" max="7" width="13.85546875" style="39" bestFit="1" customWidth="1"/>
    <col min="8" max="8" width="11.5703125" style="39" bestFit="1" customWidth="1"/>
    <col min="9" max="9" width="10" style="39" bestFit="1" customWidth="1"/>
    <col min="10" max="10" width="9.140625" style="39"/>
    <col min="11" max="12" width="8.7109375" style="39" bestFit="1" customWidth="1"/>
    <col min="13" max="16384" width="9.140625" style="39"/>
  </cols>
  <sheetData>
    <row r="1" spans="1:12" ht="33.75" x14ac:dyDescent="0.25">
      <c r="A1" s="37" t="s">
        <v>240</v>
      </c>
      <c r="B1" s="37" t="s">
        <v>241</v>
      </c>
      <c r="C1" s="38" t="s">
        <v>1</v>
      </c>
      <c r="D1" s="38" t="s">
        <v>2</v>
      </c>
      <c r="E1" s="38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  <c r="K1" s="37" t="s">
        <v>9</v>
      </c>
      <c r="L1" s="37" t="s">
        <v>10</v>
      </c>
    </row>
    <row r="2" spans="1:12" x14ac:dyDescent="0.25">
      <c r="A2" s="39" t="s">
        <v>242</v>
      </c>
      <c r="B2" s="40" t="s">
        <v>19</v>
      </c>
      <c r="C2" s="41" t="s">
        <v>20</v>
      </c>
      <c r="D2" s="41" t="s">
        <v>14</v>
      </c>
      <c r="E2" s="41" t="s">
        <v>21</v>
      </c>
      <c r="F2" s="42">
        <v>1</v>
      </c>
      <c r="G2" s="43">
        <v>1626.67</v>
      </c>
      <c r="H2" s="44">
        <v>1626.67</v>
      </c>
      <c r="I2" s="43">
        <v>0</v>
      </c>
      <c r="J2" s="40" t="s">
        <v>22</v>
      </c>
      <c r="K2" s="41" t="s">
        <v>22</v>
      </c>
      <c r="L2" s="40" t="s">
        <v>23</v>
      </c>
    </row>
    <row r="3" spans="1:12" x14ac:dyDescent="0.25">
      <c r="A3" s="39" t="s">
        <v>243</v>
      </c>
      <c r="B3" s="40" t="s">
        <v>39</v>
      </c>
      <c r="C3" s="41" t="s">
        <v>40</v>
      </c>
      <c r="D3" s="41" t="s">
        <v>41</v>
      </c>
      <c r="E3" s="41" t="s">
        <v>42</v>
      </c>
      <c r="F3" s="42">
        <v>1</v>
      </c>
      <c r="G3" s="43">
        <v>1600</v>
      </c>
      <c r="H3" s="44">
        <v>2400</v>
      </c>
      <c r="I3" s="43">
        <v>800</v>
      </c>
      <c r="J3" s="40" t="s">
        <v>43</v>
      </c>
      <c r="K3" s="41" t="s">
        <v>44</v>
      </c>
      <c r="L3" s="40" t="s">
        <v>18</v>
      </c>
    </row>
    <row r="4" spans="1:12" x14ac:dyDescent="0.25">
      <c r="A4" s="39" t="s">
        <v>244</v>
      </c>
      <c r="B4" s="40" t="s">
        <v>48</v>
      </c>
      <c r="C4" s="41" t="s">
        <v>55</v>
      </c>
      <c r="D4" s="41" t="s">
        <v>42</v>
      </c>
      <c r="E4" s="41" t="s">
        <v>56</v>
      </c>
      <c r="F4" s="42">
        <v>0</v>
      </c>
      <c r="G4" s="43">
        <v>14000</v>
      </c>
      <c r="H4" s="44">
        <v>0</v>
      </c>
      <c r="I4" s="43">
        <v>0</v>
      </c>
      <c r="J4" s="40" t="s">
        <v>57</v>
      </c>
      <c r="K4" s="41" t="s">
        <v>23</v>
      </c>
      <c r="L4" s="40" t="s">
        <v>23</v>
      </c>
    </row>
    <row r="5" spans="1:12" x14ac:dyDescent="0.25">
      <c r="A5" s="39" t="s">
        <v>245</v>
      </c>
      <c r="B5" s="40" t="s">
        <v>54</v>
      </c>
      <c r="C5" s="41" t="s">
        <v>86</v>
      </c>
      <c r="D5" s="41" t="s">
        <v>56</v>
      </c>
      <c r="E5" s="41" t="s">
        <v>87</v>
      </c>
      <c r="F5" s="42">
        <v>0</v>
      </c>
      <c r="G5" s="43">
        <v>8800</v>
      </c>
      <c r="H5" s="44">
        <v>0</v>
      </c>
      <c r="I5" s="43">
        <v>0</v>
      </c>
      <c r="J5" s="40" t="s">
        <v>88</v>
      </c>
      <c r="K5" s="41" t="s">
        <v>23</v>
      </c>
      <c r="L5" s="40" t="s">
        <v>23</v>
      </c>
    </row>
    <row r="6" spans="1:12" x14ac:dyDescent="0.25">
      <c r="A6" s="39" t="s">
        <v>246</v>
      </c>
      <c r="B6" s="40" t="s">
        <v>58</v>
      </c>
      <c r="C6" s="41" t="s">
        <v>109</v>
      </c>
      <c r="D6" s="41" t="s">
        <v>107</v>
      </c>
      <c r="E6" s="41" t="s">
        <v>110</v>
      </c>
      <c r="F6" s="42">
        <v>0</v>
      </c>
      <c r="G6" s="43">
        <v>7600</v>
      </c>
      <c r="H6" s="44">
        <v>0</v>
      </c>
      <c r="I6" s="43">
        <v>0</v>
      </c>
      <c r="J6" s="40" t="s">
        <v>111</v>
      </c>
      <c r="K6" s="41" t="s">
        <v>23</v>
      </c>
      <c r="L6" s="40" t="s">
        <v>23</v>
      </c>
    </row>
    <row r="7" spans="1:12" x14ac:dyDescent="0.25">
      <c r="A7" s="39" t="s">
        <v>247</v>
      </c>
      <c r="B7" s="40" t="s">
        <v>62</v>
      </c>
      <c r="C7" s="41" t="s">
        <v>126</v>
      </c>
      <c r="D7" s="41" t="s">
        <v>110</v>
      </c>
      <c r="E7" s="41" t="s">
        <v>127</v>
      </c>
      <c r="F7" s="42">
        <v>0</v>
      </c>
      <c r="G7" s="43">
        <v>7600</v>
      </c>
      <c r="H7" s="44">
        <v>0</v>
      </c>
      <c r="I7" s="43">
        <v>0</v>
      </c>
      <c r="J7" s="40" t="s">
        <v>111</v>
      </c>
      <c r="K7" s="41" t="s">
        <v>23</v>
      </c>
      <c r="L7" s="40" t="s">
        <v>23</v>
      </c>
    </row>
    <row r="8" spans="1:12" x14ac:dyDescent="0.25">
      <c r="A8" s="39" t="s">
        <v>248</v>
      </c>
      <c r="B8" s="40" t="s">
        <v>67</v>
      </c>
      <c r="C8" s="41" t="s">
        <v>20</v>
      </c>
      <c r="D8" s="41" t="s">
        <v>115</v>
      </c>
      <c r="E8" s="41" t="s">
        <v>133</v>
      </c>
      <c r="F8" s="42">
        <v>0</v>
      </c>
      <c r="G8" s="43">
        <v>11600</v>
      </c>
      <c r="H8" s="44">
        <v>0</v>
      </c>
      <c r="I8" s="43">
        <v>0</v>
      </c>
      <c r="J8" s="40" t="s">
        <v>134</v>
      </c>
      <c r="K8" s="41" t="s">
        <v>23</v>
      </c>
      <c r="L8" s="40" t="s">
        <v>23</v>
      </c>
    </row>
    <row r="9" spans="1:12" x14ac:dyDescent="0.25">
      <c r="A9" s="39" t="s">
        <v>249</v>
      </c>
      <c r="B9" s="40" t="s">
        <v>72</v>
      </c>
      <c r="C9" s="41" t="s">
        <v>150</v>
      </c>
      <c r="D9" s="41" t="s">
        <v>110</v>
      </c>
      <c r="E9" s="41" t="s">
        <v>151</v>
      </c>
      <c r="F9" s="42">
        <v>0</v>
      </c>
      <c r="G9" s="43">
        <v>20400</v>
      </c>
      <c r="H9" s="44">
        <v>0</v>
      </c>
      <c r="I9" s="43">
        <v>0</v>
      </c>
      <c r="J9" s="40" t="s">
        <v>152</v>
      </c>
      <c r="K9" s="41" t="s">
        <v>23</v>
      </c>
      <c r="L9" s="40" t="s">
        <v>23</v>
      </c>
    </row>
    <row r="10" spans="1:12" x14ac:dyDescent="0.25">
      <c r="A10" s="39" t="s">
        <v>250</v>
      </c>
      <c r="B10" s="40" t="s">
        <v>76</v>
      </c>
      <c r="C10" s="41" t="s">
        <v>69</v>
      </c>
      <c r="D10" s="41" t="s">
        <v>177</v>
      </c>
      <c r="E10" s="41" t="s">
        <v>225</v>
      </c>
      <c r="F10" s="42">
        <v>0</v>
      </c>
      <c r="G10" s="43">
        <v>2800</v>
      </c>
      <c r="H10" s="44">
        <v>0</v>
      </c>
      <c r="I10" s="43">
        <v>0</v>
      </c>
      <c r="J10" s="40" t="s">
        <v>226</v>
      </c>
      <c r="K10" s="41" t="s">
        <v>23</v>
      </c>
      <c r="L10" s="40" t="s">
        <v>23</v>
      </c>
    </row>
    <row r="11" spans="1:12" x14ac:dyDescent="0.25">
      <c r="A11" s="39" t="s">
        <v>251</v>
      </c>
      <c r="B11" s="40" t="s">
        <v>80</v>
      </c>
      <c r="C11" s="41" t="s">
        <v>216</v>
      </c>
      <c r="D11" s="41" t="s">
        <v>225</v>
      </c>
      <c r="E11" s="41" t="s">
        <v>15</v>
      </c>
      <c r="F11" s="42">
        <v>0</v>
      </c>
      <c r="G11" s="43">
        <v>3200</v>
      </c>
      <c r="H11" s="44">
        <v>0</v>
      </c>
      <c r="I11" s="43">
        <v>0</v>
      </c>
      <c r="J11" s="40" t="s">
        <v>217</v>
      </c>
      <c r="K11" s="41" t="s">
        <v>23</v>
      </c>
      <c r="L11" s="40" t="s">
        <v>23</v>
      </c>
    </row>
    <row r="14" spans="1:12" x14ac:dyDescent="0.25">
      <c r="A14" s="49"/>
      <c r="B14" s="48"/>
      <c r="C14" s="48"/>
    </row>
    <row r="15" spans="1:12" x14ac:dyDescent="0.25">
      <c r="A15" s="49"/>
      <c r="C15" s="46"/>
    </row>
    <row r="16" spans="1:12" x14ac:dyDescent="0.25">
      <c r="A16" s="49"/>
      <c r="C16" s="46"/>
    </row>
    <row r="17" spans="1:3" x14ac:dyDescent="0.25">
      <c r="A17" s="49"/>
      <c r="C17" s="46"/>
    </row>
    <row r="18" spans="1:3" x14ac:dyDescent="0.25">
      <c r="A18" s="49"/>
      <c r="C18" s="46"/>
    </row>
    <row r="19" spans="1:3" x14ac:dyDescent="0.25">
      <c r="A19" s="49"/>
      <c r="C19" s="46"/>
    </row>
    <row r="20" spans="1:3" x14ac:dyDescent="0.25">
      <c r="A20" s="49"/>
      <c r="C20" s="46"/>
    </row>
    <row r="21" spans="1:3" x14ac:dyDescent="0.25">
      <c r="A21" s="49"/>
      <c r="C21" s="46"/>
    </row>
    <row r="22" spans="1:3" x14ac:dyDescent="0.25">
      <c r="A22" s="49"/>
      <c r="C22" s="46"/>
    </row>
    <row r="23" spans="1:3" x14ac:dyDescent="0.25">
      <c r="A23" s="49"/>
      <c r="C23" s="46"/>
    </row>
    <row r="24" spans="1:3" x14ac:dyDescent="0.25">
      <c r="A24" s="49"/>
      <c r="C24" s="46"/>
    </row>
    <row r="25" spans="1:3" x14ac:dyDescent="0.25">
      <c r="A25" s="49"/>
      <c r="B25" s="48"/>
      <c r="C25" s="5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/>
  <dimension ref="A1:L25"/>
  <sheetViews>
    <sheetView zoomScaleNormal="100" workbookViewId="0">
      <selection activeCell="L35" sqref="L35"/>
    </sheetView>
  </sheetViews>
  <sheetFormatPr defaultRowHeight="15" x14ac:dyDescent="0.25"/>
  <cols>
    <col min="1" max="1" width="16" style="39" customWidth="1"/>
    <col min="2" max="2" width="58.85546875" style="39" customWidth="1"/>
    <col min="3" max="3" width="20.28515625" style="39" customWidth="1"/>
    <col min="4" max="4" width="13.5703125" style="39" customWidth="1"/>
    <col min="5" max="5" width="12.7109375" style="39" bestFit="1" customWidth="1"/>
    <col min="6" max="6" width="9.7109375" style="39" customWidth="1"/>
    <col min="7" max="7" width="13.85546875" style="39" bestFit="1" customWidth="1"/>
    <col min="8" max="8" width="11.5703125" style="39" bestFit="1" customWidth="1"/>
    <col min="9" max="9" width="10" style="39" bestFit="1" customWidth="1"/>
    <col min="10" max="10" width="9.140625" style="39"/>
    <col min="11" max="12" width="8.7109375" style="39" bestFit="1" customWidth="1"/>
    <col min="13" max="16384" width="9.140625" style="39"/>
  </cols>
  <sheetData>
    <row r="1" spans="1:12" ht="33.75" x14ac:dyDescent="0.25">
      <c r="A1" s="37" t="s">
        <v>240</v>
      </c>
      <c r="B1" s="37" t="s">
        <v>241</v>
      </c>
      <c r="C1" s="38" t="s">
        <v>1</v>
      </c>
      <c r="D1" s="38" t="s">
        <v>2</v>
      </c>
      <c r="E1" s="38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  <c r="K1" s="37" t="s">
        <v>9</v>
      </c>
      <c r="L1" s="37" t="s">
        <v>10</v>
      </c>
    </row>
    <row r="2" spans="1:12" x14ac:dyDescent="0.25">
      <c r="A2" s="39" t="s">
        <v>242</v>
      </c>
      <c r="B2" s="40" t="s">
        <v>19</v>
      </c>
      <c r="C2" s="41" t="s">
        <v>20</v>
      </c>
      <c r="D2" s="41" t="s">
        <v>14</v>
      </c>
      <c r="E2" s="41" t="s">
        <v>21</v>
      </c>
      <c r="F2" s="42">
        <v>1</v>
      </c>
      <c r="G2" s="43">
        <v>1626.67</v>
      </c>
      <c r="H2" s="44">
        <v>1626.67</v>
      </c>
      <c r="I2" s="43">
        <v>0</v>
      </c>
      <c r="J2" s="40" t="s">
        <v>22</v>
      </c>
      <c r="K2" s="41" t="s">
        <v>22</v>
      </c>
      <c r="L2" s="40" t="s">
        <v>23</v>
      </c>
    </row>
    <row r="3" spans="1:12" x14ac:dyDescent="0.25">
      <c r="A3" s="39" t="s">
        <v>243</v>
      </c>
      <c r="B3" s="40" t="s">
        <v>39</v>
      </c>
      <c r="C3" s="41" t="s">
        <v>40</v>
      </c>
      <c r="D3" s="41" t="s">
        <v>41</v>
      </c>
      <c r="E3" s="41" t="s">
        <v>42</v>
      </c>
      <c r="F3" s="42">
        <v>1</v>
      </c>
      <c r="G3" s="43">
        <v>1600</v>
      </c>
      <c r="H3" s="44">
        <v>2400</v>
      </c>
      <c r="I3" s="43">
        <v>800</v>
      </c>
      <c r="J3" s="40" t="s">
        <v>43</v>
      </c>
      <c r="K3" s="41" t="s">
        <v>44</v>
      </c>
      <c r="L3" s="40" t="s">
        <v>18</v>
      </c>
    </row>
    <row r="4" spans="1:12" x14ac:dyDescent="0.25">
      <c r="A4" s="39" t="s">
        <v>244</v>
      </c>
      <c r="B4" s="40" t="s">
        <v>48</v>
      </c>
      <c r="C4" s="41" t="s">
        <v>55</v>
      </c>
      <c r="D4" s="41" t="s">
        <v>42</v>
      </c>
      <c r="E4" s="41" t="s">
        <v>56</v>
      </c>
      <c r="F4" s="42">
        <v>0</v>
      </c>
      <c r="G4" s="43">
        <v>14000</v>
      </c>
      <c r="H4" s="44">
        <v>0</v>
      </c>
      <c r="I4" s="43">
        <v>0</v>
      </c>
      <c r="J4" s="40" t="s">
        <v>57</v>
      </c>
      <c r="K4" s="41" t="s">
        <v>23</v>
      </c>
      <c r="L4" s="40" t="s">
        <v>23</v>
      </c>
    </row>
    <row r="5" spans="1:12" x14ac:dyDescent="0.25">
      <c r="A5" s="39" t="s">
        <v>245</v>
      </c>
      <c r="B5" s="40" t="s">
        <v>54</v>
      </c>
      <c r="C5" s="41" t="s">
        <v>86</v>
      </c>
      <c r="D5" s="41" t="s">
        <v>56</v>
      </c>
      <c r="E5" s="41" t="s">
        <v>87</v>
      </c>
      <c r="F5" s="42">
        <v>0</v>
      </c>
      <c r="G5" s="43">
        <v>8800</v>
      </c>
      <c r="H5" s="44">
        <v>0</v>
      </c>
      <c r="I5" s="43">
        <v>0</v>
      </c>
      <c r="J5" s="40" t="s">
        <v>88</v>
      </c>
      <c r="K5" s="41" t="s">
        <v>23</v>
      </c>
      <c r="L5" s="40" t="s">
        <v>23</v>
      </c>
    </row>
    <row r="6" spans="1:12" x14ac:dyDescent="0.25">
      <c r="A6" s="39" t="s">
        <v>246</v>
      </c>
      <c r="B6" s="40" t="s">
        <v>58</v>
      </c>
      <c r="C6" s="41" t="s">
        <v>109</v>
      </c>
      <c r="D6" s="41" t="s">
        <v>107</v>
      </c>
      <c r="E6" s="41" t="s">
        <v>110</v>
      </c>
      <c r="F6" s="42">
        <v>0</v>
      </c>
      <c r="G6" s="43">
        <v>7600</v>
      </c>
      <c r="H6" s="44">
        <v>0</v>
      </c>
      <c r="I6" s="43">
        <v>0</v>
      </c>
      <c r="J6" s="40" t="s">
        <v>111</v>
      </c>
      <c r="K6" s="41" t="s">
        <v>23</v>
      </c>
      <c r="L6" s="40" t="s">
        <v>23</v>
      </c>
    </row>
    <row r="7" spans="1:12" x14ac:dyDescent="0.25">
      <c r="A7" s="39" t="s">
        <v>247</v>
      </c>
      <c r="B7" s="40" t="s">
        <v>62</v>
      </c>
      <c r="C7" s="41" t="s">
        <v>126</v>
      </c>
      <c r="D7" s="41" t="s">
        <v>110</v>
      </c>
      <c r="E7" s="41" t="s">
        <v>127</v>
      </c>
      <c r="F7" s="42">
        <v>0</v>
      </c>
      <c r="G7" s="43">
        <v>7600</v>
      </c>
      <c r="H7" s="44">
        <v>0</v>
      </c>
      <c r="I7" s="43">
        <v>0</v>
      </c>
      <c r="J7" s="40" t="s">
        <v>111</v>
      </c>
      <c r="K7" s="41" t="s">
        <v>23</v>
      </c>
      <c r="L7" s="40" t="s">
        <v>23</v>
      </c>
    </row>
    <row r="8" spans="1:12" x14ac:dyDescent="0.25">
      <c r="A8" s="39" t="s">
        <v>248</v>
      </c>
      <c r="B8" s="40" t="s">
        <v>67</v>
      </c>
      <c r="C8" s="41" t="s">
        <v>20</v>
      </c>
      <c r="D8" s="41" t="s">
        <v>115</v>
      </c>
      <c r="E8" s="41" t="s">
        <v>133</v>
      </c>
      <c r="F8" s="42">
        <v>0</v>
      </c>
      <c r="G8" s="43">
        <v>11600</v>
      </c>
      <c r="H8" s="44">
        <v>0</v>
      </c>
      <c r="I8" s="43">
        <v>0</v>
      </c>
      <c r="J8" s="40" t="s">
        <v>134</v>
      </c>
      <c r="K8" s="41" t="s">
        <v>23</v>
      </c>
      <c r="L8" s="40" t="s">
        <v>23</v>
      </c>
    </row>
    <row r="9" spans="1:12" x14ac:dyDescent="0.25">
      <c r="A9" s="39" t="s">
        <v>249</v>
      </c>
      <c r="B9" s="40" t="s">
        <v>72</v>
      </c>
      <c r="C9" s="41" t="s">
        <v>150</v>
      </c>
      <c r="D9" s="41" t="s">
        <v>110</v>
      </c>
      <c r="E9" s="41" t="s">
        <v>151</v>
      </c>
      <c r="F9" s="42">
        <v>0</v>
      </c>
      <c r="G9" s="43">
        <v>20400</v>
      </c>
      <c r="H9" s="44">
        <v>0</v>
      </c>
      <c r="I9" s="43">
        <v>0</v>
      </c>
      <c r="J9" s="40" t="s">
        <v>152</v>
      </c>
      <c r="K9" s="41" t="s">
        <v>23</v>
      </c>
      <c r="L9" s="40" t="s">
        <v>23</v>
      </c>
    </row>
    <row r="10" spans="1:12" x14ac:dyDescent="0.25">
      <c r="A10" s="39" t="s">
        <v>250</v>
      </c>
      <c r="B10" s="40" t="s">
        <v>76</v>
      </c>
      <c r="C10" s="41" t="s">
        <v>69</v>
      </c>
      <c r="D10" s="41" t="s">
        <v>177</v>
      </c>
      <c r="E10" s="41" t="s">
        <v>225</v>
      </c>
      <c r="F10" s="42">
        <v>0</v>
      </c>
      <c r="G10" s="43">
        <v>2800</v>
      </c>
      <c r="H10" s="44">
        <v>0</v>
      </c>
      <c r="I10" s="43">
        <v>0</v>
      </c>
      <c r="J10" s="40" t="s">
        <v>226</v>
      </c>
      <c r="K10" s="41" t="s">
        <v>23</v>
      </c>
      <c r="L10" s="40" t="s">
        <v>23</v>
      </c>
    </row>
    <row r="11" spans="1:12" x14ac:dyDescent="0.25">
      <c r="A11" s="39" t="s">
        <v>251</v>
      </c>
      <c r="B11" s="40" t="s">
        <v>80</v>
      </c>
      <c r="C11" s="41" t="s">
        <v>216</v>
      </c>
      <c r="D11" s="41" t="s">
        <v>225</v>
      </c>
      <c r="E11" s="41" t="s">
        <v>15</v>
      </c>
      <c r="F11" s="42">
        <v>0</v>
      </c>
      <c r="G11" s="43">
        <v>3200</v>
      </c>
      <c r="H11" s="44">
        <v>0</v>
      </c>
      <c r="I11" s="43">
        <v>0</v>
      </c>
      <c r="J11" s="40" t="s">
        <v>217</v>
      </c>
      <c r="K11" s="41" t="s">
        <v>23</v>
      </c>
      <c r="L11" s="40" t="s">
        <v>23</v>
      </c>
    </row>
    <row r="14" spans="1:12" x14ac:dyDescent="0.25">
      <c r="B14" s="48" t="s">
        <v>254</v>
      </c>
      <c r="C14" s="48" t="s">
        <v>253</v>
      </c>
    </row>
    <row r="15" spans="1:12" x14ac:dyDescent="0.25">
      <c r="A15" s="49" t="b">
        <v>1</v>
      </c>
      <c r="C15" s="46">
        <f>IF(A15,G2,0)</f>
        <v>1626.67</v>
      </c>
    </row>
    <row r="16" spans="1:12" x14ac:dyDescent="0.25">
      <c r="A16" s="49" t="b">
        <v>1</v>
      </c>
      <c r="C16" s="46">
        <f t="shared" ref="C16:C24" si="0">IF(A16,G3,0)</f>
        <v>1600</v>
      </c>
    </row>
    <row r="17" spans="1:3" x14ac:dyDescent="0.25">
      <c r="A17" s="49" t="b">
        <v>1</v>
      </c>
      <c r="C17" s="46">
        <f t="shared" si="0"/>
        <v>14000</v>
      </c>
    </row>
    <row r="18" spans="1:3" x14ac:dyDescent="0.25">
      <c r="A18" s="49" t="b">
        <v>1</v>
      </c>
      <c r="C18" s="46">
        <f t="shared" si="0"/>
        <v>8800</v>
      </c>
    </row>
    <row r="19" spans="1:3" x14ac:dyDescent="0.25">
      <c r="A19" s="49" t="b">
        <v>1</v>
      </c>
      <c r="C19" s="46">
        <f t="shared" si="0"/>
        <v>7600</v>
      </c>
    </row>
    <row r="20" spans="1:3" x14ac:dyDescent="0.25">
      <c r="A20" s="49" t="b">
        <v>1</v>
      </c>
      <c r="C20" s="46">
        <f t="shared" si="0"/>
        <v>7600</v>
      </c>
    </row>
    <row r="21" spans="1:3" x14ac:dyDescent="0.25">
      <c r="A21" s="49" t="b">
        <v>1</v>
      </c>
      <c r="C21" s="46">
        <f t="shared" si="0"/>
        <v>11600</v>
      </c>
    </row>
    <row r="22" spans="1:3" x14ac:dyDescent="0.25">
      <c r="A22" s="49" t="b">
        <v>1</v>
      </c>
      <c r="C22" s="46">
        <f t="shared" si="0"/>
        <v>20400</v>
      </c>
    </row>
    <row r="23" spans="1:3" x14ac:dyDescent="0.25">
      <c r="A23" s="49" t="b">
        <v>1</v>
      </c>
      <c r="C23" s="46">
        <f t="shared" si="0"/>
        <v>2800</v>
      </c>
    </row>
    <row r="24" spans="1:3" x14ac:dyDescent="0.25">
      <c r="A24" s="49" t="b">
        <v>1</v>
      </c>
      <c r="C24" s="46">
        <f t="shared" si="0"/>
        <v>3200</v>
      </c>
    </row>
    <row r="25" spans="1:3" x14ac:dyDescent="0.25">
      <c r="B25" s="45" t="s">
        <v>252</v>
      </c>
      <c r="C25" s="47">
        <f>SUM(C15:C24)</f>
        <v>79226.67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171450</xdr:rowOff>
                  </from>
                  <to>
                    <xdr:col>1</xdr:col>
                    <xdr:colOff>1209675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171450</xdr:rowOff>
                  </from>
                  <to>
                    <xdr:col>1</xdr:col>
                    <xdr:colOff>1209675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171450</xdr:rowOff>
                  </from>
                  <to>
                    <xdr:col>1</xdr:col>
                    <xdr:colOff>1209675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180975</xdr:rowOff>
                  </from>
                  <to>
                    <xdr:col>1</xdr:col>
                    <xdr:colOff>1209675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180975</xdr:rowOff>
                  </from>
                  <to>
                    <xdr:col>1</xdr:col>
                    <xdr:colOff>1209675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180975</xdr:rowOff>
                  </from>
                  <to>
                    <xdr:col>1</xdr:col>
                    <xdr:colOff>2552700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180975</xdr:rowOff>
                  </from>
                  <to>
                    <xdr:col>1</xdr:col>
                    <xdr:colOff>3324225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180975</xdr:rowOff>
                  </from>
                  <to>
                    <xdr:col>1</xdr:col>
                    <xdr:colOff>2438400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180975</xdr:rowOff>
                  </from>
                  <to>
                    <xdr:col>1</xdr:col>
                    <xdr:colOff>2819400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180975</xdr:rowOff>
                  </from>
                  <to>
                    <xdr:col>1</xdr:col>
                    <xdr:colOff>1209675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J25"/>
  <sheetViews>
    <sheetView workbookViewId="0">
      <selection activeCell="L35" sqref="L35"/>
    </sheetView>
  </sheetViews>
  <sheetFormatPr defaultRowHeight="15" x14ac:dyDescent="0.25"/>
  <cols>
    <col min="1" max="1" width="12.5703125" style="39" customWidth="1"/>
    <col min="2" max="2" width="58.85546875" style="39" customWidth="1"/>
    <col min="3" max="3" width="11.7109375" style="39" customWidth="1"/>
    <col min="4" max="4" width="15.85546875" style="39" customWidth="1"/>
    <col min="5" max="5" width="19.28515625" style="39" customWidth="1"/>
    <col min="6" max="6" width="9.7109375" style="39" customWidth="1"/>
    <col min="7" max="7" width="13.85546875" style="39" bestFit="1" customWidth="1"/>
    <col min="8" max="8" width="11.5703125" style="39" bestFit="1" customWidth="1"/>
    <col min="9" max="9" width="10" style="39" bestFit="1" customWidth="1"/>
    <col min="10" max="16384" width="9.140625" style="39"/>
  </cols>
  <sheetData>
    <row r="1" spans="1:10" ht="33.75" x14ac:dyDescent="0.25">
      <c r="A1" s="37" t="s">
        <v>240</v>
      </c>
      <c r="B1" s="37" t="s">
        <v>241</v>
      </c>
      <c r="C1" s="38" t="s">
        <v>1</v>
      </c>
      <c r="D1" s="38" t="s">
        <v>2</v>
      </c>
      <c r="E1" s="38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</row>
    <row r="2" spans="1:10" x14ac:dyDescent="0.25">
      <c r="A2" s="39" t="s">
        <v>242</v>
      </c>
      <c r="B2" s="40" t="s">
        <v>19</v>
      </c>
      <c r="C2" s="41" t="s">
        <v>20</v>
      </c>
      <c r="D2" s="41" t="s">
        <v>14</v>
      </c>
      <c r="E2" s="41" t="s">
        <v>21</v>
      </c>
      <c r="F2" s="42">
        <v>1</v>
      </c>
      <c r="G2" s="43">
        <v>1626.67</v>
      </c>
      <c r="H2" s="44">
        <v>1626.67</v>
      </c>
      <c r="I2" s="43">
        <v>0</v>
      </c>
      <c r="J2" s="40" t="s">
        <v>22</v>
      </c>
    </row>
    <row r="3" spans="1:10" x14ac:dyDescent="0.25">
      <c r="A3" s="39" t="s">
        <v>243</v>
      </c>
      <c r="B3" s="40" t="s">
        <v>39</v>
      </c>
      <c r="C3" s="41" t="s">
        <v>40</v>
      </c>
      <c r="D3" s="41" t="s">
        <v>41</v>
      </c>
      <c r="E3" s="41" t="s">
        <v>42</v>
      </c>
      <c r="F3" s="42">
        <v>1</v>
      </c>
      <c r="G3" s="43">
        <v>1600</v>
      </c>
      <c r="H3" s="44">
        <v>2400</v>
      </c>
      <c r="I3" s="43">
        <v>800</v>
      </c>
      <c r="J3" s="40" t="s">
        <v>43</v>
      </c>
    </row>
    <row r="4" spans="1:10" x14ac:dyDescent="0.25">
      <c r="A4" s="39" t="s">
        <v>244</v>
      </c>
      <c r="B4" s="40" t="s">
        <v>48</v>
      </c>
      <c r="C4" s="41" t="s">
        <v>55</v>
      </c>
      <c r="D4" s="41" t="s">
        <v>42</v>
      </c>
      <c r="E4" s="41" t="s">
        <v>56</v>
      </c>
      <c r="F4" s="42">
        <v>0</v>
      </c>
      <c r="G4" s="43">
        <v>14000</v>
      </c>
      <c r="H4" s="44">
        <v>0</v>
      </c>
      <c r="I4" s="43">
        <v>0</v>
      </c>
      <c r="J4" s="40" t="s">
        <v>57</v>
      </c>
    </row>
    <row r="5" spans="1:10" x14ac:dyDescent="0.25">
      <c r="A5" s="39" t="s">
        <v>245</v>
      </c>
      <c r="B5" s="40" t="s">
        <v>54</v>
      </c>
      <c r="C5" s="41" t="s">
        <v>86</v>
      </c>
      <c r="D5" s="41" t="s">
        <v>56</v>
      </c>
      <c r="E5" s="41" t="s">
        <v>87</v>
      </c>
      <c r="F5" s="42">
        <v>0.2</v>
      </c>
      <c r="G5" s="43">
        <v>8800</v>
      </c>
      <c r="H5" s="44">
        <v>1780</v>
      </c>
      <c r="I5" s="43">
        <v>400</v>
      </c>
      <c r="J5" s="40" t="s">
        <v>88</v>
      </c>
    </row>
    <row r="6" spans="1:10" x14ac:dyDescent="0.25">
      <c r="A6" s="39" t="s">
        <v>246</v>
      </c>
      <c r="B6" s="40" t="s">
        <v>58</v>
      </c>
      <c r="C6" s="41" t="s">
        <v>109</v>
      </c>
      <c r="D6" s="41" t="s">
        <v>107</v>
      </c>
      <c r="E6" s="41" t="s">
        <v>110</v>
      </c>
      <c r="F6" s="42">
        <v>0.1</v>
      </c>
      <c r="G6" s="43">
        <v>7600</v>
      </c>
      <c r="H6" s="44">
        <v>760</v>
      </c>
      <c r="I6" s="43">
        <v>0</v>
      </c>
      <c r="J6" s="40" t="s">
        <v>111</v>
      </c>
    </row>
    <row r="7" spans="1:10" x14ac:dyDescent="0.25">
      <c r="A7" s="39" t="s">
        <v>247</v>
      </c>
      <c r="B7" s="40" t="s">
        <v>62</v>
      </c>
      <c r="C7" s="41" t="s">
        <v>126</v>
      </c>
      <c r="D7" s="41" t="s">
        <v>110</v>
      </c>
      <c r="E7" s="41" t="s">
        <v>127</v>
      </c>
      <c r="F7" s="42">
        <v>0</v>
      </c>
      <c r="G7" s="43">
        <v>7600</v>
      </c>
      <c r="H7" s="44">
        <v>0</v>
      </c>
      <c r="I7" s="43">
        <v>0</v>
      </c>
      <c r="J7" s="40" t="s">
        <v>111</v>
      </c>
    </row>
    <row r="8" spans="1:10" x14ac:dyDescent="0.25">
      <c r="A8" s="39" t="s">
        <v>248</v>
      </c>
      <c r="B8" s="40" t="s">
        <v>67</v>
      </c>
      <c r="C8" s="41" t="s">
        <v>20</v>
      </c>
      <c r="D8" s="41" t="s">
        <v>115</v>
      </c>
      <c r="E8" s="41" t="s">
        <v>133</v>
      </c>
      <c r="F8" s="42">
        <v>0.5</v>
      </c>
      <c r="G8" s="43">
        <v>11600</v>
      </c>
      <c r="H8" s="44">
        <v>6000</v>
      </c>
      <c r="I8" s="43">
        <v>200</v>
      </c>
      <c r="J8" s="40" t="s">
        <v>134</v>
      </c>
    </row>
    <row r="9" spans="1:10" x14ac:dyDescent="0.25">
      <c r="A9" s="39" t="s">
        <v>249</v>
      </c>
      <c r="B9" s="40" t="s">
        <v>72</v>
      </c>
      <c r="C9" s="41" t="s">
        <v>150</v>
      </c>
      <c r="D9" s="41" t="s">
        <v>110</v>
      </c>
      <c r="E9" s="41" t="s">
        <v>151</v>
      </c>
      <c r="F9" s="42">
        <v>0</v>
      </c>
      <c r="G9" s="43">
        <v>20400</v>
      </c>
      <c r="H9" s="44">
        <v>0</v>
      </c>
      <c r="I9" s="43">
        <v>0</v>
      </c>
      <c r="J9" s="40" t="s">
        <v>152</v>
      </c>
    </row>
    <row r="10" spans="1:10" x14ac:dyDescent="0.25">
      <c r="A10" s="39" t="s">
        <v>250</v>
      </c>
      <c r="B10" s="40" t="s">
        <v>76</v>
      </c>
      <c r="C10" s="41" t="s">
        <v>69</v>
      </c>
      <c r="D10" s="41" t="s">
        <v>177</v>
      </c>
      <c r="E10" s="41" t="s">
        <v>225</v>
      </c>
      <c r="F10" s="42">
        <v>0</v>
      </c>
      <c r="G10" s="43">
        <v>2800</v>
      </c>
      <c r="H10" s="44">
        <v>0</v>
      </c>
      <c r="I10" s="43">
        <v>0</v>
      </c>
      <c r="J10" s="40" t="s">
        <v>226</v>
      </c>
    </row>
    <row r="11" spans="1:10" x14ac:dyDescent="0.25">
      <c r="A11" s="39" t="s">
        <v>251</v>
      </c>
      <c r="B11" s="40" t="s">
        <v>80</v>
      </c>
      <c r="C11" s="41" t="s">
        <v>216</v>
      </c>
      <c r="D11" s="41" t="s">
        <v>225</v>
      </c>
      <c r="E11" s="41" t="s">
        <v>15</v>
      </c>
      <c r="F11" s="42">
        <v>0</v>
      </c>
      <c r="G11" s="43">
        <v>3200</v>
      </c>
      <c r="H11" s="44">
        <v>0</v>
      </c>
      <c r="I11" s="43">
        <v>0</v>
      </c>
      <c r="J11" s="40" t="s">
        <v>217</v>
      </c>
    </row>
    <row r="14" spans="1:10" x14ac:dyDescent="0.25">
      <c r="B14" s="37" t="s">
        <v>241</v>
      </c>
      <c r="C14" s="37" t="s">
        <v>4</v>
      </c>
      <c r="D14" s="37" t="s">
        <v>6</v>
      </c>
      <c r="E14" s="37" t="s">
        <v>7</v>
      </c>
    </row>
    <row r="15" spans="1:10" x14ac:dyDescent="0.25">
      <c r="A15" s="52"/>
      <c r="C15" s="51"/>
      <c r="D15" s="46"/>
      <c r="E15" s="46"/>
    </row>
    <row r="16" spans="1:10" x14ac:dyDescent="0.25">
      <c r="A16" s="52"/>
      <c r="C16" s="46"/>
    </row>
    <row r="17" spans="1:3" x14ac:dyDescent="0.25">
      <c r="A17" s="52"/>
      <c r="C17" s="46"/>
    </row>
    <row r="18" spans="1:3" x14ac:dyDescent="0.25">
      <c r="A18" s="52"/>
      <c r="C18" s="46"/>
    </row>
    <row r="19" spans="1:3" x14ac:dyDescent="0.25">
      <c r="A19" s="52"/>
      <c r="C19" s="46"/>
    </row>
    <row r="20" spans="1:3" x14ac:dyDescent="0.25">
      <c r="A20" s="52"/>
      <c r="C20" s="46"/>
    </row>
    <row r="21" spans="1:3" x14ac:dyDescent="0.25">
      <c r="A21" s="52"/>
      <c r="C21" s="46"/>
    </row>
    <row r="22" spans="1:3" x14ac:dyDescent="0.25">
      <c r="A22" s="52"/>
      <c r="C22" s="46"/>
    </row>
    <row r="23" spans="1:3" x14ac:dyDescent="0.25">
      <c r="A23" s="52"/>
      <c r="C23" s="46"/>
    </row>
    <row r="24" spans="1:3" x14ac:dyDescent="0.25">
      <c r="A24" s="49" t="b">
        <v>0</v>
      </c>
      <c r="C24" s="46"/>
    </row>
    <row r="25" spans="1:3" x14ac:dyDescent="0.25">
      <c r="B25" s="45"/>
      <c r="C25" s="47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8"/>
  <dimension ref="A1:J25"/>
  <sheetViews>
    <sheetView workbookViewId="0">
      <selection activeCell="L35" sqref="L35"/>
    </sheetView>
  </sheetViews>
  <sheetFormatPr defaultRowHeight="15" x14ac:dyDescent="0.25"/>
  <cols>
    <col min="1" max="1" width="12.5703125" style="39" customWidth="1"/>
    <col min="2" max="2" width="58.85546875" style="39" customWidth="1"/>
    <col min="3" max="3" width="9.5703125" style="39" customWidth="1"/>
    <col min="4" max="4" width="13.5703125" style="39" customWidth="1"/>
    <col min="5" max="5" width="15.42578125" style="39" customWidth="1"/>
    <col min="6" max="6" width="9.7109375" style="39" customWidth="1"/>
    <col min="7" max="7" width="13.85546875" style="39" bestFit="1" customWidth="1"/>
    <col min="8" max="8" width="11.5703125" style="39" bestFit="1" customWidth="1"/>
    <col min="9" max="9" width="10" style="39" bestFit="1" customWidth="1"/>
    <col min="10" max="16384" width="9.140625" style="39"/>
  </cols>
  <sheetData>
    <row r="1" spans="1:10" ht="33.75" x14ac:dyDescent="0.25">
      <c r="A1" s="37" t="s">
        <v>240</v>
      </c>
      <c r="B1" s="37" t="s">
        <v>241</v>
      </c>
      <c r="C1" s="38" t="s">
        <v>1</v>
      </c>
      <c r="D1" s="38" t="s">
        <v>2</v>
      </c>
      <c r="E1" s="38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</row>
    <row r="2" spans="1:10" x14ac:dyDescent="0.25">
      <c r="A2" s="39" t="s">
        <v>242</v>
      </c>
      <c r="B2" s="40" t="s">
        <v>19</v>
      </c>
      <c r="C2" s="41" t="s">
        <v>20</v>
      </c>
      <c r="D2" s="41" t="s">
        <v>14</v>
      </c>
      <c r="E2" s="41" t="s">
        <v>21</v>
      </c>
      <c r="F2" s="42">
        <v>1</v>
      </c>
      <c r="G2" s="43">
        <v>1626.67</v>
      </c>
      <c r="H2" s="44">
        <v>1626.67</v>
      </c>
      <c r="I2" s="43">
        <v>0</v>
      </c>
      <c r="J2" s="40" t="s">
        <v>22</v>
      </c>
    </row>
    <row r="3" spans="1:10" x14ac:dyDescent="0.25">
      <c r="A3" s="39" t="s">
        <v>243</v>
      </c>
      <c r="B3" s="40" t="s">
        <v>39</v>
      </c>
      <c r="C3" s="41" t="s">
        <v>40</v>
      </c>
      <c r="D3" s="41" t="s">
        <v>41</v>
      </c>
      <c r="E3" s="41" t="s">
        <v>42</v>
      </c>
      <c r="F3" s="42">
        <v>1</v>
      </c>
      <c r="G3" s="43">
        <v>1600</v>
      </c>
      <c r="H3" s="44">
        <v>2400</v>
      </c>
      <c r="I3" s="43">
        <v>800</v>
      </c>
      <c r="J3" s="40" t="s">
        <v>43</v>
      </c>
    </row>
    <row r="4" spans="1:10" x14ac:dyDescent="0.25">
      <c r="A4" s="39" t="s">
        <v>244</v>
      </c>
      <c r="B4" s="40" t="s">
        <v>48</v>
      </c>
      <c r="C4" s="41" t="s">
        <v>55</v>
      </c>
      <c r="D4" s="41" t="s">
        <v>42</v>
      </c>
      <c r="E4" s="41" t="s">
        <v>56</v>
      </c>
      <c r="F4" s="42">
        <v>0</v>
      </c>
      <c r="G4" s="43">
        <v>14000</v>
      </c>
      <c r="H4" s="44">
        <v>0</v>
      </c>
      <c r="I4" s="43">
        <v>0</v>
      </c>
      <c r="J4" s="40" t="s">
        <v>57</v>
      </c>
    </row>
    <row r="5" spans="1:10" x14ac:dyDescent="0.25">
      <c r="A5" s="39" t="s">
        <v>245</v>
      </c>
      <c r="B5" s="40" t="s">
        <v>54</v>
      </c>
      <c r="C5" s="41" t="s">
        <v>86</v>
      </c>
      <c r="D5" s="41" t="s">
        <v>56</v>
      </c>
      <c r="E5" s="41" t="s">
        <v>87</v>
      </c>
      <c r="F5" s="42">
        <v>0.2</v>
      </c>
      <c r="G5" s="43">
        <v>8800</v>
      </c>
      <c r="H5" s="44">
        <v>1780</v>
      </c>
      <c r="I5" s="43">
        <v>400</v>
      </c>
      <c r="J5" s="40" t="s">
        <v>88</v>
      </c>
    </row>
    <row r="6" spans="1:10" x14ac:dyDescent="0.25">
      <c r="A6" s="39" t="s">
        <v>246</v>
      </c>
      <c r="B6" s="40" t="s">
        <v>58</v>
      </c>
      <c r="C6" s="41" t="s">
        <v>109</v>
      </c>
      <c r="D6" s="41" t="s">
        <v>107</v>
      </c>
      <c r="E6" s="41" t="s">
        <v>110</v>
      </c>
      <c r="F6" s="42">
        <v>0.1</v>
      </c>
      <c r="G6" s="43">
        <v>7600</v>
      </c>
      <c r="H6" s="44">
        <v>760</v>
      </c>
      <c r="I6" s="43">
        <v>0</v>
      </c>
      <c r="J6" s="40" t="s">
        <v>111</v>
      </c>
    </row>
    <row r="7" spans="1:10" x14ac:dyDescent="0.25">
      <c r="A7" s="39" t="s">
        <v>247</v>
      </c>
      <c r="B7" s="40" t="s">
        <v>62</v>
      </c>
      <c r="C7" s="41" t="s">
        <v>126</v>
      </c>
      <c r="D7" s="41" t="s">
        <v>110</v>
      </c>
      <c r="E7" s="41" t="s">
        <v>127</v>
      </c>
      <c r="F7" s="42">
        <v>0</v>
      </c>
      <c r="G7" s="43">
        <v>7600</v>
      </c>
      <c r="H7" s="44">
        <v>0</v>
      </c>
      <c r="I7" s="43">
        <v>0</v>
      </c>
      <c r="J7" s="40" t="s">
        <v>111</v>
      </c>
    </row>
    <row r="8" spans="1:10" x14ac:dyDescent="0.25">
      <c r="A8" s="39" t="s">
        <v>248</v>
      </c>
      <c r="B8" s="40" t="s">
        <v>67</v>
      </c>
      <c r="C8" s="41" t="s">
        <v>20</v>
      </c>
      <c r="D8" s="41" t="s">
        <v>115</v>
      </c>
      <c r="E8" s="41" t="s">
        <v>133</v>
      </c>
      <c r="F8" s="42">
        <v>0.5</v>
      </c>
      <c r="G8" s="43">
        <v>11600</v>
      </c>
      <c r="H8" s="44">
        <v>6000</v>
      </c>
      <c r="I8" s="43">
        <v>200</v>
      </c>
      <c r="J8" s="40" t="s">
        <v>134</v>
      </c>
    </row>
    <row r="9" spans="1:10" x14ac:dyDescent="0.25">
      <c r="A9" s="39" t="s">
        <v>249</v>
      </c>
      <c r="B9" s="40" t="s">
        <v>72</v>
      </c>
      <c r="C9" s="41" t="s">
        <v>150</v>
      </c>
      <c r="D9" s="41" t="s">
        <v>110</v>
      </c>
      <c r="E9" s="41" t="s">
        <v>151</v>
      </c>
      <c r="F9" s="42">
        <v>0</v>
      </c>
      <c r="G9" s="43">
        <v>20400</v>
      </c>
      <c r="H9" s="44">
        <v>0</v>
      </c>
      <c r="I9" s="43">
        <v>0</v>
      </c>
      <c r="J9" s="40" t="s">
        <v>152</v>
      </c>
    </row>
    <row r="10" spans="1:10" x14ac:dyDescent="0.25">
      <c r="A10" s="39" t="s">
        <v>250</v>
      </c>
      <c r="B10" s="40" t="s">
        <v>76</v>
      </c>
      <c r="C10" s="41" t="s">
        <v>69</v>
      </c>
      <c r="D10" s="41" t="s">
        <v>177</v>
      </c>
      <c r="E10" s="41" t="s">
        <v>225</v>
      </c>
      <c r="F10" s="42">
        <v>0</v>
      </c>
      <c r="G10" s="43">
        <v>2800</v>
      </c>
      <c r="H10" s="44">
        <v>0</v>
      </c>
      <c r="I10" s="43">
        <v>0</v>
      </c>
      <c r="J10" s="40" t="s">
        <v>226</v>
      </c>
    </row>
    <row r="11" spans="1:10" x14ac:dyDescent="0.25">
      <c r="A11" s="39" t="s">
        <v>251</v>
      </c>
      <c r="B11" s="40" t="s">
        <v>80</v>
      </c>
      <c r="C11" s="41" t="s">
        <v>216</v>
      </c>
      <c r="D11" s="41" t="s">
        <v>225</v>
      </c>
      <c r="E11" s="41" t="s">
        <v>15</v>
      </c>
      <c r="F11" s="42">
        <v>0</v>
      </c>
      <c r="G11" s="43">
        <v>3200</v>
      </c>
      <c r="H11" s="44">
        <v>0</v>
      </c>
      <c r="I11" s="43">
        <v>0</v>
      </c>
      <c r="J11" s="40" t="s">
        <v>217</v>
      </c>
    </row>
    <row r="14" spans="1:10" x14ac:dyDescent="0.25">
      <c r="A14" s="49">
        <v>0</v>
      </c>
      <c r="B14" s="37" t="s">
        <v>241</v>
      </c>
      <c r="C14" s="37" t="s">
        <v>4</v>
      </c>
      <c r="D14" s="37" t="s">
        <v>6</v>
      </c>
      <c r="E14" s="37" t="s">
        <v>7</v>
      </c>
    </row>
    <row r="15" spans="1:10" x14ac:dyDescent="0.25">
      <c r="A15" s="39" t="str">
        <f ca="1">OFFSET(A2,$A$14,)</f>
        <v>Entrega 1</v>
      </c>
      <c r="B15" s="39" t="str">
        <f ca="1">OFFSET(B2,A14,0)</f>
        <v xml:space="preserve">   Condições gerais</v>
      </c>
      <c r="C15" s="51">
        <f ca="1">OFFSET(F2,A14,0)</f>
        <v>1</v>
      </c>
      <c r="D15" s="46">
        <f ca="1">OFFSET(H2,A14,0)</f>
        <v>1626.67</v>
      </c>
      <c r="E15" s="46">
        <f ca="1">OFFSET(I2,A14,0)</f>
        <v>0</v>
      </c>
    </row>
    <row r="18" spans="1:3" x14ac:dyDescent="0.25">
      <c r="C18" s="46"/>
    </row>
    <row r="19" spans="1:3" x14ac:dyDescent="0.25">
      <c r="C19" s="46"/>
    </row>
    <row r="20" spans="1:3" x14ac:dyDescent="0.25">
      <c r="A20" s="49"/>
      <c r="C20" s="46"/>
    </row>
    <row r="21" spans="1:3" x14ac:dyDescent="0.25">
      <c r="A21" s="49"/>
      <c r="C21" s="46"/>
    </row>
    <row r="22" spans="1:3" x14ac:dyDescent="0.25">
      <c r="A22" s="49"/>
      <c r="C22" s="46"/>
    </row>
    <row r="23" spans="1:3" x14ac:dyDescent="0.25">
      <c r="A23" s="49"/>
      <c r="C23" s="46"/>
    </row>
    <row r="24" spans="1:3" x14ac:dyDescent="0.25">
      <c r="A24" s="49" t="b">
        <v>0</v>
      </c>
      <c r="C24" s="46"/>
    </row>
    <row r="25" spans="1:3" x14ac:dyDescent="0.25">
      <c r="B25" s="45"/>
      <c r="C25" s="47"/>
    </row>
  </sheetData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Scroll Bar 1">
              <controlPr defaultSize="0" autoPict="0">
                <anchor moveWithCells="1">
                  <from>
                    <xdr:col>5</xdr:col>
                    <xdr:colOff>28575</xdr:colOff>
                    <xdr:row>13</xdr:row>
                    <xdr:rowOff>0</xdr:rowOff>
                  </from>
                  <to>
                    <xdr:col>5</xdr:col>
                    <xdr:colOff>381000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Spinner 2">
              <controlPr defaultSize="0" autoPict="0">
                <anchor moveWithCells="1" sizeWithCells="1">
                  <from>
                    <xdr:col>5</xdr:col>
                    <xdr:colOff>609600</xdr:colOff>
                    <xdr:row>13</xdr:row>
                    <xdr:rowOff>104775</xdr:rowOff>
                  </from>
                  <to>
                    <xdr:col>6</xdr:col>
                    <xdr:colOff>247650</xdr:colOff>
                    <xdr:row>20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E17"/>
  <sheetViews>
    <sheetView zoomScale="140" zoomScaleNormal="140" workbookViewId="0">
      <selection activeCell="L35" sqref="L35"/>
    </sheetView>
  </sheetViews>
  <sheetFormatPr defaultRowHeight="15" x14ac:dyDescent="0.25"/>
  <cols>
    <col min="1" max="1" width="9.85546875" style="3" bestFit="1" customWidth="1"/>
    <col min="2" max="3" width="9.140625" style="3"/>
    <col min="4" max="4" width="22" style="3" bestFit="1" customWidth="1"/>
    <col min="5" max="5" width="25.7109375" style="3" customWidth="1"/>
    <col min="6" max="6" width="88.85546875" style="3" bestFit="1" customWidth="1"/>
    <col min="7" max="256" width="9.140625" style="3"/>
    <col min="257" max="257" width="9.85546875" style="3" bestFit="1" customWidth="1"/>
    <col min="258" max="259" width="9.140625" style="3"/>
    <col min="260" max="260" width="28.140625" style="3" bestFit="1" customWidth="1"/>
    <col min="261" max="261" width="28.140625" style="3" customWidth="1"/>
    <col min="262" max="262" width="88.85546875" style="3" bestFit="1" customWidth="1"/>
    <col min="263" max="512" width="9.140625" style="3"/>
    <col min="513" max="513" width="9.85546875" style="3" bestFit="1" customWidth="1"/>
    <col min="514" max="515" width="9.140625" style="3"/>
    <col min="516" max="516" width="28.140625" style="3" bestFit="1" customWidth="1"/>
    <col min="517" max="517" width="28.140625" style="3" customWidth="1"/>
    <col min="518" max="518" width="88.85546875" style="3" bestFit="1" customWidth="1"/>
    <col min="519" max="768" width="9.140625" style="3"/>
    <col min="769" max="769" width="9.85546875" style="3" bestFit="1" customWidth="1"/>
    <col min="770" max="771" width="9.140625" style="3"/>
    <col min="772" max="772" width="28.140625" style="3" bestFit="1" customWidth="1"/>
    <col min="773" max="773" width="28.140625" style="3" customWidth="1"/>
    <col min="774" max="774" width="88.85546875" style="3" bestFit="1" customWidth="1"/>
    <col min="775" max="1024" width="9.140625" style="3"/>
    <col min="1025" max="1025" width="9.85546875" style="3" bestFit="1" customWidth="1"/>
    <col min="1026" max="1027" width="9.140625" style="3"/>
    <col min="1028" max="1028" width="28.140625" style="3" bestFit="1" customWidth="1"/>
    <col min="1029" max="1029" width="28.140625" style="3" customWidth="1"/>
    <col min="1030" max="1030" width="88.85546875" style="3" bestFit="1" customWidth="1"/>
    <col min="1031" max="1280" width="9.140625" style="3"/>
    <col min="1281" max="1281" width="9.85546875" style="3" bestFit="1" customWidth="1"/>
    <col min="1282" max="1283" width="9.140625" style="3"/>
    <col min="1284" max="1284" width="28.140625" style="3" bestFit="1" customWidth="1"/>
    <col min="1285" max="1285" width="28.140625" style="3" customWidth="1"/>
    <col min="1286" max="1286" width="88.85546875" style="3" bestFit="1" customWidth="1"/>
    <col min="1287" max="1536" width="9.140625" style="3"/>
    <col min="1537" max="1537" width="9.85546875" style="3" bestFit="1" customWidth="1"/>
    <col min="1538" max="1539" width="9.140625" style="3"/>
    <col min="1540" max="1540" width="28.140625" style="3" bestFit="1" customWidth="1"/>
    <col min="1541" max="1541" width="28.140625" style="3" customWidth="1"/>
    <col min="1542" max="1542" width="88.85546875" style="3" bestFit="1" customWidth="1"/>
    <col min="1543" max="1792" width="9.140625" style="3"/>
    <col min="1793" max="1793" width="9.85546875" style="3" bestFit="1" customWidth="1"/>
    <col min="1794" max="1795" width="9.140625" style="3"/>
    <col min="1796" max="1796" width="28.140625" style="3" bestFit="1" customWidth="1"/>
    <col min="1797" max="1797" width="28.140625" style="3" customWidth="1"/>
    <col min="1798" max="1798" width="88.85546875" style="3" bestFit="1" customWidth="1"/>
    <col min="1799" max="2048" width="9.140625" style="3"/>
    <col min="2049" max="2049" width="9.85546875" style="3" bestFit="1" customWidth="1"/>
    <col min="2050" max="2051" width="9.140625" style="3"/>
    <col min="2052" max="2052" width="28.140625" style="3" bestFit="1" customWidth="1"/>
    <col min="2053" max="2053" width="28.140625" style="3" customWidth="1"/>
    <col min="2054" max="2054" width="88.85546875" style="3" bestFit="1" customWidth="1"/>
    <col min="2055" max="2304" width="9.140625" style="3"/>
    <col min="2305" max="2305" width="9.85546875" style="3" bestFit="1" customWidth="1"/>
    <col min="2306" max="2307" width="9.140625" style="3"/>
    <col min="2308" max="2308" width="28.140625" style="3" bestFit="1" customWidth="1"/>
    <col min="2309" max="2309" width="28.140625" style="3" customWidth="1"/>
    <col min="2310" max="2310" width="88.85546875" style="3" bestFit="1" customWidth="1"/>
    <col min="2311" max="2560" width="9.140625" style="3"/>
    <col min="2561" max="2561" width="9.85546875" style="3" bestFit="1" customWidth="1"/>
    <col min="2562" max="2563" width="9.140625" style="3"/>
    <col min="2564" max="2564" width="28.140625" style="3" bestFit="1" customWidth="1"/>
    <col min="2565" max="2565" width="28.140625" style="3" customWidth="1"/>
    <col min="2566" max="2566" width="88.85546875" style="3" bestFit="1" customWidth="1"/>
    <col min="2567" max="2816" width="9.140625" style="3"/>
    <col min="2817" max="2817" width="9.85546875" style="3" bestFit="1" customWidth="1"/>
    <col min="2818" max="2819" width="9.140625" style="3"/>
    <col min="2820" max="2820" width="28.140625" style="3" bestFit="1" customWidth="1"/>
    <col min="2821" max="2821" width="28.140625" style="3" customWidth="1"/>
    <col min="2822" max="2822" width="88.85546875" style="3" bestFit="1" customWidth="1"/>
    <col min="2823" max="3072" width="9.140625" style="3"/>
    <col min="3073" max="3073" width="9.85546875" style="3" bestFit="1" customWidth="1"/>
    <col min="3074" max="3075" width="9.140625" style="3"/>
    <col min="3076" max="3076" width="28.140625" style="3" bestFit="1" customWidth="1"/>
    <col min="3077" max="3077" width="28.140625" style="3" customWidth="1"/>
    <col min="3078" max="3078" width="88.85546875" style="3" bestFit="1" customWidth="1"/>
    <col min="3079" max="3328" width="9.140625" style="3"/>
    <col min="3329" max="3329" width="9.85546875" style="3" bestFit="1" customWidth="1"/>
    <col min="3330" max="3331" width="9.140625" style="3"/>
    <col min="3332" max="3332" width="28.140625" style="3" bestFit="1" customWidth="1"/>
    <col min="3333" max="3333" width="28.140625" style="3" customWidth="1"/>
    <col min="3334" max="3334" width="88.85546875" style="3" bestFit="1" customWidth="1"/>
    <col min="3335" max="3584" width="9.140625" style="3"/>
    <col min="3585" max="3585" width="9.85546875" style="3" bestFit="1" customWidth="1"/>
    <col min="3586" max="3587" width="9.140625" style="3"/>
    <col min="3588" max="3588" width="28.140625" style="3" bestFit="1" customWidth="1"/>
    <col min="3589" max="3589" width="28.140625" style="3" customWidth="1"/>
    <col min="3590" max="3590" width="88.85546875" style="3" bestFit="1" customWidth="1"/>
    <col min="3591" max="3840" width="9.140625" style="3"/>
    <col min="3841" max="3841" width="9.85546875" style="3" bestFit="1" customWidth="1"/>
    <col min="3842" max="3843" width="9.140625" style="3"/>
    <col min="3844" max="3844" width="28.140625" style="3" bestFit="1" customWidth="1"/>
    <col min="3845" max="3845" width="28.140625" style="3" customWidth="1"/>
    <col min="3846" max="3846" width="88.85546875" style="3" bestFit="1" customWidth="1"/>
    <col min="3847" max="4096" width="9.140625" style="3"/>
    <col min="4097" max="4097" width="9.85546875" style="3" bestFit="1" customWidth="1"/>
    <col min="4098" max="4099" width="9.140625" style="3"/>
    <col min="4100" max="4100" width="28.140625" style="3" bestFit="1" customWidth="1"/>
    <col min="4101" max="4101" width="28.140625" style="3" customWidth="1"/>
    <col min="4102" max="4102" width="88.85546875" style="3" bestFit="1" customWidth="1"/>
    <col min="4103" max="4352" width="9.140625" style="3"/>
    <col min="4353" max="4353" width="9.85546875" style="3" bestFit="1" customWidth="1"/>
    <col min="4354" max="4355" width="9.140625" style="3"/>
    <col min="4356" max="4356" width="28.140625" style="3" bestFit="1" customWidth="1"/>
    <col min="4357" max="4357" width="28.140625" style="3" customWidth="1"/>
    <col min="4358" max="4358" width="88.85546875" style="3" bestFit="1" customWidth="1"/>
    <col min="4359" max="4608" width="9.140625" style="3"/>
    <col min="4609" max="4609" width="9.85546875" style="3" bestFit="1" customWidth="1"/>
    <col min="4610" max="4611" width="9.140625" style="3"/>
    <col min="4612" max="4612" width="28.140625" style="3" bestFit="1" customWidth="1"/>
    <col min="4613" max="4613" width="28.140625" style="3" customWidth="1"/>
    <col min="4614" max="4614" width="88.85546875" style="3" bestFit="1" customWidth="1"/>
    <col min="4615" max="4864" width="9.140625" style="3"/>
    <col min="4865" max="4865" width="9.85546875" style="3" bestFit="1" customWidth="1"/>
    <col min="4866" max="4867" width="9.140625" style="3"/>
    <col min="4868" max="4868" width="28.140625" style="3" bestFit="1" customWidth="1"/>
    <col min="4869" max="4869" width="28.140625" style="3" customWidth="1"/>
    <col min="4870" max="4870" width="88.85546875" style="3" bestFit="1" customWidth="1"/>
    <col min="4871" max="5120" width="9.140625" style="3"/>
    <col min="5121" max="5121" width="9.85546875" style="3" bestFit="1" customWidth="1"/>
    <col min="5122" max="5123" width="9.140625" style="3"/>
    <col min="5124" max="5124" width="28.140625" style="3" bestFit="1" customWidth="1"/>
    <col min="5125" max="5125" width="28.140625" style="3" customWidth="1"/>
    <col min="5126" max="5126" width="88.85546875" style="3" bestFit="1" customWidth="1"/>
    <col min="5127" max="5376" width="9.140625" style="3"/>
    <col min="5377" max="5377" width="9.85546875" style="3" bestFit="1" customWidth="1"/>
    <col min="5378" max="5379" width="9.140625" style="3"/>
    <col min="5380" max="5380" width="28.140625" style="3" bestFit="1" customWidth="1"/>
    <col min="5381" max="5381" width="28.140625" style="3" customWidth="1"/>
    <col min="5382" max="5382" width="88.85546875" style="3" bestFit="1" customWidth="1"/>
    <col min="5383" max="5632" width="9.140625" style="3"/>
    <col min="5633" max="5633" width="9.85546875" style="3" bestFit="1" customWidth="1"/>
    <col min="5634" max="5635" width="9.140625" style="3"/>
    <col min="5636" max="5636" width="28.140625" style="3" bestFit="1" customWidth="1"/>
    <col min="5637" max="5637" width="28.140625" style="3" customWidth="1"/>
    <col min="5638" max="5638" width="88.85546875" style="3" bestFit="1" customWidth="1"/>
    <col min="5639" max="5888" width="9.140625" style="3"/>
    <col min="5889" max="5889" width="9.85546875" style="3" bestFit="1" customWidth="1"/>
    <col min="5890" max="5891" width="9.140625" style="3"/>
    <col min="5892" max="5892" width="28.140625" style="3" bestFit="1" customWidth="1"/>
    <col min="5893" max="5893" width="28.140625" style="3" customWidth="1"/>
    <col min="5894" max="5894" width="88.85546875" style="3" bestFit="1" customWidth="1"/>
    <col min="5895" max="6144" width="9.140625" style="3"/>
    <col min="6145" max="6145" width="9.85546875" style="3" bestFit="1" customWidth="1"/>
    <col min="6146" max="6147" width="9.140625" style="3"/>
    <col min="6148" max="6148" width="28.140625" style="3" bestFit="1" customWidth="1"/>
    <col min="6149" max="6149" width="28.140625" style="3" customWidth="1"/>
    <col min="6150" max="6150" width="88.85546875" style="3" bestFit="1" customWidth="1"/>
    <col min="6151" max="6400" width="9.140625" style="3"/>
    <col min="6401" max="6401" width="9.85546875" style="3" bestFit="1" customWidth="1"/>
    <col min="6402" max="6403" width="9.140625" style="3"/>
    <col min="6404" max="6404" width="28.140625" style="3" bestFit="1" customWidth="1"/>
    <col min="6405" max="6405" width="28.140625" style="3" customWidth="1"/>
    <col min="6406" max="6406" width="88.85546875" style="3" bestFit="1" customWidth="1"/>
    <col min="6407" max="6656" width="9.140625" style="3"/>
    <col min="6657" max="6657" width="9.85546875" style="3" bestFit="1" customWidth="1"/>
    <col min="6658" max="6659" width="9.140625" style="3"/>
    <col min="6660" max="6660" width="28.140625" style="3" bestFit="1" customWidth="1"/>
    <col min="6661" max="6661" width="28.140625" style="3" customWidth="1"/>
    <col min="6662" max="6662" width="88.85546875" style="3" bestFit="1" customWidth="1"/>
    <col min="6663" max="6912" width="9.140625" style="3"/>
    <col min="6913" max="6913" width="9.85546875" style="3" bestFit="1" customWidth="1"/>
    <col min="6914" max="6915" width="9.140625" style="3"/>
    <col min="6916" max="6916" width="28.140625" style="3" bestFit="1" customWidth="1"/>
    <col min="6917" max="6917" width="28.140625" style="3" customWidth="1"/>
    <col min="6918" max="6918" width="88.85546875" style="3" bestFit="1" customWidth="1"/>
    <col min="6919" max="7168" width="9.140625" style="3"/>
    <col min="7169" max="7169" width="9.85546875" style="3" bestFit="1" customWidth="1"/>
    <col min="7170" max="7171" width="9.140625" style="3"/>
    <col min="7172" max="7172" width="28.140625" style="3" bestFit="1" customWidth="1"/>
    <col min="7173" max="7173" width="28.140625" style="3" customWidth="1"/>
    <col min="7174" max="7174" width="88.85546875" style="3" bestFit="1" customWidth="1"/>
    <col min="7175" max="7424" width="9.140625" style="3"/>
    <col min="7425" max="7425" width="9.85546875" style="3" bestFit="1" customWidth="1"/>
    <col min="7426" max="7427" width="9.140625" style="3"/>
    <col min="7428" max="7428" width="28.140625" style="3" bestFit="1" customWidth="1"/>
    <col min="7429" max="7429" width="28.140625" style="3" customWidth="1"/>
    <col min="7430" max="7430" width="88.85546875" style="3" bestFit="1" customWidth="1"/>
    <col min="7431" max="7680" width="9.140625" style="3"/>
    <col min="7681" max="7681" width="9.85546875" style="3" bestFit="1" customWidth="1"/>
    <col min="7682" max="7683" width="9.140625" style="3"/>
    <col min="7684" max="7684" width="28.140625" style="3" bestFit="1" customWidth="1"/>
    <col min="7685" max="7685" width="28.140625" style="3" customWidth="1"/>
    <col min="7686" max="7686" width="88.85546875" style="3" bestFit="1" customWidth="1"/>
    <col min="7687" max="7936" width="9.140625" style="3"/>
    <col min="7937" max="7937" width="9.85546875" style="3" bestFit="1" customWidth="1"/>
    <col min="7938" max="7939" width="9.140625" style="3"/>
    <col min="7940" max="7940" width="28.140625" style="3" bestFit="1" customWidth="1"/>
    <col min="7941" max="7941" width="28.140625" style="3" customWidth="1"/>
    <col min="7942" max="7942" width="88.85546875" style="3" bestFit="1" customWidth="1"/>
    <col min="7943" max="8192" width="9.140625" style="3"/>
    <col min="8193" max="8193" width="9.85546875" style="3" bestFit="1" customWidth="1"/>
    <col min="8194" max="8195" width="9.140625" style="3"/>
    <col min="8196" max="8196" width="28.140625" style="3" bestFit="1" customWidth="1"/>
    <col min="8197" max="8197" width="28.140625" style="3" customWidth="1"/>
    <col min="8198" max="8198" width="88.85546875" style="3" bestFit="1" customWidth="1"/>
    <col min="8199" max="8448" width="9.140625" style="3"/>
    <col min="8449" max="8449" width="9.85546875" style="3" bestFit="1" customWidth="1"/>
    <col min="8450" max="8451" width="9.140625" style="3"/>
    <col min="8452" max="8452" width="28.140625" style="3" bestFit="1" customWidth="1"/>
    <col min="8453" max="8453" width="28.140625" style="3" customWidth="1"/>
    <col min="8454" max="8454" width="88.85546875" style="3" bestFit="1" customWidth="1"/>
    <col min="8455" max="8704" width="9.140625" style="3"/>
    <col min="8705" max="8705" width="9.85546875" style="3" bestFit="1" customWidth="1"/>
    <col min="8706" max="8707" width="9.140625" style="3"/>
    <col min="8708" max="8708" width="28.140625" style="3" bestFit="1" customWidth="1"/>
    <col min="8709" max="8709" width="28.140625" style="3" customWidth="1"/>
    <col min="8710" max="8710" width="88.85546875" style="3" bestFit="1" customWidth="1"/>
    <col min="8711" max="8960" width="9.140625" style="3"/>
    <col min="8961" max="8961" width="9.85546875" style="3" bestFit="1" customWidth="1"/>
    <col min="8962" max="8963" width="9.140625" style="3"/>
    <col min="8964" max="8964" width="28.140625" style="3" bestFit="1" customWidth="1"/>
    <col min="8965" max="8965" width="28.140625" style="3" customWidth="1"/>
    <col min="8966" max="8966" width="88.85546875" style="3" bestFit="1" customWidth="1"/>
    <col min="8967" max="9216" width="9.140625" style="3"/>
    <col min="9217" max="9217" width="9.85546875" style="3" bestFit="1" customWidth="1"/>
    <col min="9218" max="9219" width="9.140625" style="3"/>
    <col min="9220" max="9220" width="28.140625" style="3" bestFit="1" customWidth="1"/>
    <col min="9221" max="9221" width="28.140625" style="3" customWidth="1"/>
    <col min="9222" max="9222" width="88.85546875" style="3" bestFit="1" customWidth="1"/>
    <col min="9223" max="9472" width="9.140625" style="3"/>
    <col min="9473" max="9473" width="9.85546875" style="3" bestFit="1" customWidth="1"/>
    <col min="9474" max="9475" width="9.140625" style="3"/>
    <col min="9476" max="9476" width="28.140625" style="3" bestFit="1" customWidth="1"/>
    <col min="9477" max="9477" width="28.140625" style="3" customWidth="1"/>
    <col min="9478" max="9478" width="88.85546875" style="3" bestFit="1" customWidth="1"/>
    <col min="9479" max="9728" width="9.140625" style="3"/>
    <col min="9729" max="9729" width="9.85546875" style="3" bestFit="1" customWidth="1"/>
    <col min="9730" max="9731" width="9.140625" style="3"/>
    <col min="9732" max="9732" width="28.140625" style="3" bestFit="1" customWidth="1"/>
    <col min="9733" max="9733" width="28.140625" style="3" customWidth="1"/>
    <col min="9734" max="9734" width="88.85546875" style="3" bestFit="1" customWidth="1"/>
    <col min="9735" max="9984" width="9.140625" style="3"/>
    <col min="9985" max="9985" width="9.85546875" style="3" bestFit="1" customWidth="1"/>
    <col min="9986" max="9987" width="9.140625" style="3"/>
    <col min="9988" max="9988" width="28.140625" style="3" bestFit="1" customWidth="1"/>
    <col min="9989" max="9989" width="28.140625" style="3" customWidth="1"/>
    <col min="9990" max="9990" width="88.85546875" style="3" bestFit="1" customWidth="1"/>
    <col min="9991" max="10240" width="9.140625" style="3"/>
    <col min="10241" max="10241" width="9.85546875" style="3" bestFit="1" customWidth="1"/>
    <col min="10242" max="10243" width="9.140625" style="3"/>
    <col min="10244" max="10244" width="28.140625" style="3" bestFit="1" customWidth="1"/>
    <col min="10245" max="10245" width="28.140625" style="3" customWidth="1"/>
    <col min="10246" max="10246" width="88.85546875" style="3" bestFit="1" customWidth="1"/>
    <col min="10247" max="10496" width="9.140625" style="3"/>
    <col min="10497" max="10497" width="9.85546875" style="3" bestFit="1" customWidth="1"/>
    <col min="10498" max="10499" width="9.140625" style="3"/>
    <col min="10500" max="10500" width="28.140625" style="3" bestFit="1" customWidth="1"/>
    <col min="10501" max="10501" width="28.140625" style="3" customWidth="1"/>
    <col min="10502" max="10502" width="88.85546875" style="3" bestFit="1" customWidth="1"/>
    <col min="10503" max="10752" width="9.140625" style="3"/>
    <col min="10753" max="10753" width="9.85546875" style="3" bestFit="1" customWidth="1"/>
    <col min="10754" max="10755" width="9.140625" style="3"/>
    <col min="10756" max="10756" width="28.140625" style="3" bestFit="1" customWidth="1"/>
    <col min="10757" max="10757" width="28.140625" style="3" customWidth="1"/>
    <col min="10758" max="10758" width="88.85546875" style="3" bestFit="1" customWidth="1"/>
    <col min="10759" max="11008" width="9.140625" style="3"/>
    <col min="11009" max="11009" width="9.85546875" style="3" bestFit="1" customWidth="1"/>
    <col min="11010" max="11011" width="9.140625" style="3"/>
    <col min="11012" max="11012" width="28.140625" style="3" bestFit="1" customWidth="1"/>
    <col min="11013" max="11013" width="28.140625" style="3" customWidth="1"/>
    <col min="11014" max="11014" width="88.85546875" style="3" bestFit="1" customWidth="1"/>
    <col min="11015" max="11264" width="9.140625" style="3"/>
    <col min="11265" max="11265" width="9.85546875" style="3" bestFit="1" customWidth="1"/>
    <col min="11266" max="11267" width="9.140625" style="3"/>
    <col min="11268" max="11268" width="28.140625" style="3" bestFit="1" customWidth="1"/>
    <col min="11269" max="11269" width="28.140625" style="3" customWidth="1"/>
    <col min="11270" max="11270" width="88.85546875" style="3" bestFit="1" customWidth="1"/>
    <col min="11271" max="11520" width="9.140625" style="3"/>
    <col min="11521" max="11521" width="9.85546875" style="3" bestFit="1" customWidth="1"/>
    <col min="11522" max="11523" width="9.140625" style="3"/>
    <col min="11524" max="11524" width="28.140625" style="3" bestFit="1" customWidth="1"/>
    <col min="11525" max="11525" width="28.140625" style="3" customWidth="1"/>
    <col min="11526" max="11526" width="88.85546875" style="3" bestFit="1" customWidth="1"/>
    <col min="11527" max="11776" width="9.140625" style="3"/>
    <col min="11777" max="11777" width="9.85546875" style="3" bestFit="1" customWidth="1"/>
    <col min="11778" max="11779" width="9.140625" style="3"/>
    <col min="11780" max="11780" width="28.140625" style="3" bestFit="1" customWidth="1"/>
    <col min="11781" max="11781" width="28.140625" style="3" customWidth="1"/>
    <col min="11782" max="11782" width="88.85546875" style="3" bestFit="1" customWidth="1"/>
    <col min="11783" max="12032" width="9.140625" style="3"/>
    <col min="12033" max="12033" width="9.85546875" style="3" bestFit="1" customWidth="1"/>
    <col min="12034" max="12035" width="9.140625" style="3"/>
    <col min="12036" max="12036" width="28.140625" style="3" bestFit="1" customWidth="1"/>
    <col min="12037" max="12037" width="28.140625" style="3" customWidth="1"/>
    <col min="12038" max="12038" width="88.85546875" style="3" bestFit="1" customWidth="1"/>
    <col min="12039" max="12288" width="9.140625" style="3"/>
    <col min="12289" max="12289" width="9.85546875" style="3" bestFit="1" customWidth="1"/>
    <col min="12290" max="12291" width="9.140625" style="3"/>
    <col min="12292" max="12292" width="28.140625" style="3" bestFit="1" customWidth="1"/>
    <col min="12293" max="12293" width="28.140625" style="3" customWidth="1"/>
    <col min="12294" max="12294" width="88.85546875" style="3" bestFit="1" customWidth="1"/>
    <col min="12295" max="12544" width="9.140625" style="3"/>
    <col min="12545" max="12545" width="9.85546875" style="3" bestFit="1" customWidth="1"/>
    <col min="12546" max="12547" width="9.140625" style="3"/>
    <col min="12548" max="12548" width="28.140625" style="3" bestFit="1" customWidth="1"/>
    <col min="12549" max="12549" width="28.140625" style="3" customWidth="1"/>
    <col min="12550" max="12550" width="88.85546875" style="3" bestFit="1" customWidth="1"/>
    <col min="12551" max="12800" width="9.140625" style="3"/>
    <col min="12801" max="12801" width="9.85546875" style="3" bestFit="1" customWidth="1"/>
    <col min="12802" max="12803" width="9.140625" style="3"/>
    <col min="12804" max="12804" width="28.140625" style="3" bestFit="1" customWidth="1"/>
    <col min="12805" max="12805" width="28.140625" style="3" customWidth="1"/>
    <col min="12806" max="12806" width="88.85546875" style="3" bestFit="1" customWidth="1"/>
    <col min="12807" max="13056" width="9.140625" style="3"/>
    <col min="13057" max="13057" width="9.85546875" style="3" bestFit="1" customWidth="1"/>
    <col min="13058" max="13059" width="9.140625" style="3"/>
    <col min="13060" max="13060" width="28.140625" style="3" bestFit="1" customWidth="1"/>
    <col min="13061" max="13061" width="28.140625" style="3" customWidth="1"/>
    <col min="13062" max="13062" width="88.85546875" style="3" bestFit="1" customWidth="1"/>
    <col min="13063" max="13312" width="9.140625" style="3"/>
    <col min="13313" max="13313" width="9.85546875" style="3" bestFit="1" customWidth="1"/>
    <col min="13314" max="13315" width="9.140625" style="3"/>
    <col min="13316" max="13316" width="28.140625" style="3" bestFit="1" customWidth="1"/>
    <col min="13317" max="13317" width="28.140625" style="3" customWidth="1"/>
    <col min="13318" max="13318" width="88.85546875" style="3" bestFit="1" customWidth="1"/>
    <col min="13319" max="13568" width="9.140625" style="3"/>
    <col min="13569" max="13569" width="9.85546875" style="3" bestFit="1" customWidth="1"/>
    <col min="13570" max="13571" width="9.140625" style="3"/>
    <col min="13572" max="13572" width="28.140625" style="3" bestFit="1" customWidth="1"/>
    <col min="13573" max="13573" width="28.140625" style="3" customWidth="1"/>
    <col min="13574" max="13574" width="88.85546875" style="3" bestFit="1" customWidth="1"/>
    <col min="13575" max="13824" width="9.140625" style="3"/>
    <col min="13825" max="13825" width="9.85546875" style="3" bestFit="1" customWidth="1"/>
    <col min="13826" max="13827" width="9.140625" style="3"/>
    <col min="13828" max="13828" width="28.140625" style="3" bestFit="1" customWidth="1"/>
    <col min="13829" max="13829" width="28.140625" style="3" customWidth="1"/>
    <col min="13830" max="13830" width="88.85546875" style="3" bestFit="1" customWidth="1"/>
    <col min="13831" max="14080" width="9.140625" style="3"/>
    <col min="14081" max="14081" width="9.85546875" style="3" bestFit="1" customWidth="1"/>
    <col min="14082" max="14083" width="9.140625" style="3"/>
    <col min="14084" max="14084" width="28.140625" style="3" bestFit="1" customWidth="1"/>
    <col min="14085" max="14085" width="28.140625" style="3" customWidth="1"/>
    <col min="14086" max="14086" width="88.85546875" style="3" bestFit="1" customWidth="1"/>
    <col min="14087" max="14336" width="9.140625" style="3"/>
    <col min="14337" max="14337" width="9.85546875" style="3" bestFit="1" customWidth="1"/>
    <col min="14338" max="14339" width="9.140625" style="3"/>
    <col min="14340" max="14340" width="28.140625" style="3" bestFit="1" customWidth="1"/>
    <col min="14341" max="14341" width="28.140625" style="3" customWidth="1"/>
    <col min="14342" max="14342" width="88.85546875" style="3" bestFit="1" customWidth="1"/>
    <col min="14343" max="14592" width="9.140625" style="3"/>
    <col min="14593" max="14593" width="9.85546875" style="3" bestFit="1" customWidth="1"/>
    <col min="14594" max="14595" width="9.140625" style="3"/>
    <col min="14596" max="14596" width="28.140625" style="3" bestFit="1" customWidth="1"/>
    <col min="14597" max="14597" width="28.140625" style="3" customWidth="1"/>
    <col min="14598" max="14598" width="88.85546875" style="3" bestFit="1" customWidth="1"/>
    <col min="14599" max="14848" width="9.140625" style="3"/>
    <col min="14849" max="14849" width="9.85546875" style="3" bestFit="1" customWidth="1"/>
    <col min="14850" max="14851" width="9.140625" style="3"/>
    <col min="14852" max="14852" width="28.140625" style="3" bestFit="1" customWidth="1"/>
    <col min="14853" max="14853" width="28.140625" style="3" customWidth="1"/>
    <col min="14854" max="14854" width="88.85546875" style="3" bestFit="1" customWidth="1"/>
    <col min="14855" max="15104" width="9.140625" style="3"/>
    <col min="15105" max="15105" width="9.85546875" style="3" bestFit="1" customWidth="1"/>
    <col min="15106" max="15107" width="9.140625" style="3"/>
    <col min="15108" max="15108" width="28.140625" style="3" bestFit="1" customWidth="1"/>
    <col min="15109" max="15109" width="28.140625" style="3" customWidth="1"/>
    <col min="15110" max="15110" width="88.85546875" style="3" bestFit="1" customWidth="1"/>
    <col min="15111" max="15360" width="9.140625" style="3"/>
    <col min="15361" max="15361" width="9.85546875" style="3" bestFit="1" customWidth="1"/>
    <col min="15362" max="15363" width="9.140625" style="3"/>
    <col min="15364" max="15364" width="28.140625" style="3" bestFit="1" customWidth="1"/>
    <col min="15365" max="15365" width="28.140625" style="3" customWidth="1"/>
    <col min="15366" max="15366" width="88.85546875" style="3" bestFit="1" customWidth="1"/>
    <col min="15367" max="15616" width="9.140625" style="3"/>
    <col min="15617" max="15617" width="9.85546875" style="3" bestFit="1" customWidth="1"/>
    <col min="15618" max="15619" width="9.140625" style="3"/>
    <col min="15620" max="15620" width="28.140625" style="3" bestFit="1" customWidth="1"/>
    <col min="15621" max="15621" width="28.140625" style="3" customWidth="1"/>
    <col min="15622" max="15622" width="88.85546875" style="3" bestFit="1" customWidth="1"/>
    <col min="15623" max="15872" width="9.140625" style="3"/>
    <col min="15873" max="15873" width="9.85546875" style="3" bestFit="1" customWidth="1"/>
    <col min="15874" max="15875" width="9.140625" style="3"/>
    <col min="15876" max="15876" width="28.140625" style="3" bestFit="1" customWidth="1"/>
    <col min="15877" max="15877" width="28.140625" style="3" customWidth="1"/>
    <col min="15878" max="15878" width="88.85546875" style="3" bestFit="1" customWidth="1"/>
    <col min="15879" max="16128" width="9.140625" style="3"/>
    <col min="16129" max="16129" width="9.85546875" style="3" bestFit="1" customWidth="1"/>
    <col min="16130" max="16131" width="9.140625" style="3"/>
    <col min="16132" max="16132" width="28.140625" style="3" bestFit="1" customWidth="1"/>
    <col min="16133" max="16133" width="28.140625" style="3" customWidth="1"/>
    <col min="16134" max="16134" width="88.85546875" style="3" bestFit="1" customWidth="1"/>
    <col min="16135" max="16384" width="9.140625" style="3"/>
  </cols>
  <sheetData>
    <row r="1" spans="1:5" x14ac:dyDescent="0.25">
      <c r="A1" s="102" t="s">
        <v>288</v>
      </c>
      <c r="B1" s="102" t="s">
        <v>289</v>
      </c>
      <c r="C1" s="102" t="s">
        <v>290</v>
      </c>
      <c r="D1" s="102" t="s">
        <v>291</v>
      </c>
      <c r="E1" s="102" t="s">
        <v>292</v>
      </c>
    </row>
    <row r="2" spans="1:5" x14ac:dyDescent="0.25">
      <c r="A2" s="99" t="s">
        <v>293</v>
      </c>
      <c r="B2" s="99">
        <v>0.8</v>
      </c>
      <c r="C2" s="99">
        <v>0.7</v>
      </c>
      <c r="D2" s="99"/>
      <c r="E2" s="99"/>
    </row>
    <row r="3" spans="1:5" x14ac:dyDescent="0.25">
      <c r="A3" s="101" t="s">
        <v>294</v>
      </c>
      <c r="B3" s="101">
        <v>0.8</v>
      </c>
      <c r="C3" s="101">
        <v>0.4</v>
      </c>
      <c r="D3" s="101"/>
      <c r="E3" s="101"/>
    </row>
    <row r="4" spans="1:5" x14ac:dyDescent="0.25">
      <c r="A4" s="99" t="s">
        <v>295</v>
      </c>
      <c r="B4" s="99">
        <v>1.3</v>
      </c>
      <c r="C4" s="99">
        <v>0.8</v>
      </c>
      <c r="D4" s="99"/>
      <c r="E4" s="99"/>
    </row>
    <row r="6" spans="1:5" x14ac:dyDescent="0.25">
      <c r="C6" s="3" t="s">
        <v>296</v>
      </c>
      <c r="E6" s="3" t="s">
        <v>296</v>
      </c>
    </row>
    <row r="7" spans="1:5" x14ac:dyDescent="0.25">
      <c r="A7" s="100" t="s">
        <v>300</v>
      </c>
      <c r="C7" s="3" t="s">
        <v>299</v>
      </c>
      <c r="E7" s="3" t="s">
        <v>298</v>
      </c>
    </row>
    <row r="8" spans="1:5" x14ac:dyDescent="0.25">
      <c r="A8" s="100" t="s">
        <v>297</v>
      </c>
      <c r="C8" s="3" t="s">
        <v>302</v>
      </c>
      <c r="E8" s="3" t="s">
        <v>301</v>
      </c>
    </row>
    <row r="9" spans="1:5" x14ac:dyDescent="0.25">
      <c r="C9" s="3" t="s">
        <v>304</v>
      </c>
      <c r="E9" s="3" t="s">
        <v>303</v>
      </c>
    </row>
    <row r="11" spans="1:5" x14ac:dyDescent="0.25">
      <c r="A11" s="3" t="s">
        <v>308</v>
      </c>
    </row>
    <row r="12" spans="1:5" x14ac:dyDescent="0.25">
      <c r="A12" s="3" t="s">
        <v>309</v>
      </c>
    </row>
    <row r="13" spans="1:5" x14ac:dyDescent="0.25">
      <c r="A13" s="3" t="s">
        <v>310</v>
      </c>
    </row>
    <row r="15" spans="1:5" x14ac:dyDescent="0.25">
      <c r="A15" s="3" t="s">
        <v>305</v>
      </c>
    </row>
    <row r="16" spans="1:5" x14ac:dyDescent="0.25">
      <c r="A16" s="3" t="s">
        <v>306</v>
      </c>
    </row>
    <row r="17" spans="1:1" x14ac:dyDescent="0.25">
      <c r="A17" s="3" t="s">
        <v>307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E17"/>
  <sheetViews>
    <sheetView zoomScale="140" zoomScaleNormal="140" workbookViewId="0">
      <selection activeCell="L35" sqref="L35"/>
    </sheetView>
  </sheetViews>
  <sheetFormatPr defaultRowHeight="15" x14ac:dyDescent="0.25"/>
  <cols>
    <col min="1" max="1" width="9.85546875" style="3" bestFit="1" customWidth="1"/>
    <col min="2" max="3" width="9.140625" style="3"/>
    <col min="4" max="4" width="23.5703125" style="3" customWidth="1"/>
    <col min="5" max="5" width="25.7109375" style="3" customWidth="1"/>
    <col min="6" max="6" width="88.85546875" style="3" bestFit="1" customWidth="1"/>
    <col min="7" max="256" width="9.140625" style="3"/>
    <col min="257" max="257" width="9.85546875" style="3" bestFit="1" customWidth="1"/>
    <col min="258" max="259" width="9.140625" style="3"/>
    <col min="260" max="260" width="28.140625" style="3" bestFit="1" customWidth="1"/>
    <col min="261" max="261" width="28.140625" style="3" customWidth="1"/>
    <col min="262" max="262" width="88.85546875" style="3" bestFit="1" customWidth="1"/>
    <col min="263" max="512" width="9.140625" style="3"/>
    <col min="513" max="513" width="9.85546875" style="3" bestFit="1" customWidth="1"/>
    <col min="514" max="515" width="9.140625" style="3"/>
    <col min="516" max="516" width="28.140625" style="3" bestFit="1" customWidth="1"/>
    <col min="517" max="517" width="28.140625" style="3" customWidth="1"/>
    <col min="518" max="518" width="88.85546875" style="3" bestFit="1" customWidth="1"/>
    <col min="519" max="768" width="9.140625" style="3"/>
    <col min="769" max="769" width="9.85546875" style="3" bestFit="1" customWidth="1"/>
    <col min="770" max="771" width="9.140625" style="3"/>
    <col min="772" max="772" width="28.140625" style="3" bestFit="1" customWidth="1"/>
    <col min="773" max="773" width="28.140625" style="3" customWidth="1"/>
    <col min="774" max="774" width="88.85546875" style="3" bestFit="1" customWidth="1"/>
    <col min="775" max="1024" width="9.140625" style="3"/>
    <col min="1025" max="1025" width="9.85546875" style="3" bestFit="1" customWidth="1"/>
    <col min="1026" max="1027" width="9.140625" style="3"/>
    <col min="1028" max="1028" width="28.140625" style="3" bestFit="1" customWidth="1"/>
    <col min="1029" max="1029" width="28.140625" style="3" customWidth="1"/>
    <col min="1030" max="1030" width="88.85546875" style="3" bestFit="1" customWidth="1"/>
    <col min="1031" max="1280" width="9.140625" style="3"/>
    <col min="1281" max="1281" width="9.85546875" style="3" bestFit="1" customWidth="1"/>
    <col min="1282" max="1283" width="9.140625" style="3"/>
    <col min="1284" max="1284" width="28.140625" style="3" bestFit="1" customWidth="1"/>
    <col min="1285" max="1285" width="28.140625" style="3" customWidth="1"/>
    <col min="1286" max="1286" width="88.85546875" style="3" bestFit="1" customWidth="1"/>
    <col min="1287" max="1536" width="9.140625" style="3"/>
    <col min="1537" max="1537" width="9.85546875" style="3" bestFit="1" customWidth="1"/>
    <col min="1538" max="1539" width="9.140625" style="3"/>
    <col min="1540" max="1540" width="28.140625" style="3" bestFit="1" customWidth="1"/>
    <col min="1541" max="1541" width="28.140625" style="3" customWidth="1"/>
    <col min="1542" max="1542" width="88.85546875" style="3" bestFit="1" customWidth="1"/>
    <col min="1543" max="1792" width="9.140625" style="3"/>
    <col min="1793" max="1793" width="9.85546875" style="3" bestFit="1" customWidth="1"/>
    <col min="1794" max="1795" width="9.140625" style="3"/>
    <col min="1796" max="1796" width="28.140625" style="3" bestFit="1" customWidth="1"/>
    <col min="1797" max="1797" width="28.140625" style="3" customWidth="1"/>
    <col min="1798" max="1798" width="88.85546875" style="3" bestFit="1" customWidth="1"/>
    <col min="1799" max="2048" width="9.140625" style="3"/>
    <col min="2049" max="2049" width="9.85546875" style="3" bestFit="1" customWidth="1"/>
    <col min="2050" max="2051" width="9.140625" style="3"/>
    <col min="2052" max="2052" width="28.140625" style="3" bestFit="1" customWidth="1"/>
    <col min="2053" max="2053" width="28.140625" style="3" customWidth="1"/>
    <col min="2054" max="2054" width="88.85546875" style="3" bestFit="1" customWidth="1"/>
    <col min="2055" max="2304" width="9.140625" style="3"/>
    <col min="2305" max="2305" width="9.85546875" style="3" bestFit="1" customWidth="1"/>
    <col min="2306" max="2307" width="9.140625" style="3"/>
    <col min="2308" max="2308" width="28.140625" style="3" bestFit="1" customWidth="1"/>
    <col min="2309" max="2309" width="28.140625" style="3" customWidth="1"/>
    <col min="2310" max="2310" width="88.85546875" style="3" bestFit="1" customWidth="1"/>
    <col min="2311" max="2560" width="9.140625" style="3"/>
    <col min="2561" max="2561" width="9.85546875" style="3" bestFit="1" customWidth="1"/>
    <col min="2562" max="2563" width="9.140625" style="3"/>
    <col min="2564" max="2564" width="28.140625" style="3" bestFit="1" customWidth="1"/>
    <col min="2565" max="2565" width="28.140625" style="3" customWidth="1"/>
    <col min="2566" max="2566" width="88.85546875" style="3" bestFit="1" customWidth="1"/>
    <col min="2567" max="2816" width="9.140625" style="3"/>
    <col min="2817" max="2817" width="9.85546875" style="3" bestFit="1" customWidth="1"/>
    <col min="2818" max="2819" width="9.140625" style="3"/>
    <col min="2820" max="2820" width="28.140625" style="3" bestFit="1" customWidth="1"/>
    <col min="2821" max="2821" width="28.140625" style="3" customWidth="1"/>
    <col min="2822" max="2822" width="88.85546875" style="3" bestFit="1" customWidth="1"/>
    <col min="2823" max="3072" width="9.140625" style="3"/>
    <col min="3073" max="3073" width="9.85546875" style="3" bestFit="1" customWidth="1"/>
    <col min="3074" max="3075" width="9.140625" style="3"/>
    <col min="3076" max="3076" width="28.140625" style="3" bestFit="1" customWidth="1"/>
    <col min="3077" max="3077" width="28.140625" style="3" customWidth="1"/>
    <col min="3078" max="3078" width="88.85546875" style="3" bestFit="1" customWidth="1"/>
    <col min="3079" max="3328" width="9.140625" style="3"/>
    <col min="3329" max="3329" width="9.85546875" style="3" bestFit="1" customWidth="1"/>
    <col min="3330" max="3331" width="9.140625" style="3"/>
    <col min="3332" max="3332" width="28.140625" style="3" bestFit="1" customWidth="1"/>
    <col min="3333" max="3333" width="28.140625" style="3" customWidth="1"/>
    <col min="3334" max="3334" width="88.85546875" style="3" bestFit="1" customWidth="1"/>
    <col min="3335" max="3584" width="9.140625" style="3"/>
    <col min="3585" max="3585" width="9.85546875" style="3" bestFit="1" customWidth="1"/>
    <col min="3586" max="3587" width="9.140625" style="3"/>
    <col min="3588" max="3588" width="28.140625" style="3" bestFit="1" customWidth="1"/>
    <col min="3589" max="3589" width="28.140625" style="3" customWidth="1"/>
    <col min="3590" max="3590" width="88.85546875" style="3" bestFit="1" customWidth="1"/>
    <col min="3591" max="3840" width="9.140625" style="3"/>
    <col min="3841" max="3841" width="9.85546875" style="3" bestFit="1" customWidth="1"/>
    <col min="3842" max="3843" width="9.140625" style="3"/>
    <col min="3844" max="3844" width="28.140625" style="3" bestFit="1" customWidth="1"/>
    <col min="3845" max="3845" width="28.140625" style="3" customWidth="1"/>
    <col min="3846" max="3846" width="88.85546875" style="3" bestFit="1" customWidth="1"/>
    <col min="3847" max="4096" width="9.140625" style="3"/>
    <col min="4097" max="4097" width="9.85546875" style="3" bestFit="1" customWidth="1"/>
    <col min="4098" max="4099" width="9.140625" style="3"/>
    <col min="4100" max="4100" width="28.140625" style="3" bestFit="1" customWidth="1"/>
    <col min="4101" max="4101" width="28.140625" style="3" customWidth="1"/>
    <col min="4102" max="4102" width="88.85546875" style="3" bestFit="1" customWidth="1"/>
    <col min="4103" max="4352" width="9.140625" style="3"/>
    <col min="4353" max="4353" width="9.85546875" style="3" bestFit="1" customWidth="1"/>
    <col min="4354" max="4355" width="9.140625" style="3"/>
    <col min="4356" max="4356" width="28.140625" style="3" bestFit="1" customWidth="1"/>
    <col min="4357" max="4357" width="28.140625" style="3" customWidth="1"/>
    <col min="4358" max="4358" width="88.85546875" style="3" bestFit="1" customWidth="1"/>
    <col min="4359" max="4608" width="9.140625" style="3"/>
    <col min="4609" max="4609" width="9.85546875" style="3" bestFit="1" customWidth="1"/>
    <col min="4610" max="4611" width="9.140625" style="3"/>
    <col min="4612" max="4612" width="28.140625" style="3" bestFit="1" customWidth="1"/>
    <col min="4613" max="4613" width="28.140625" style="3" customWidth="1"/>
    <col min="4614" max="4614" width="88.85546875" style="3" bestFit="1" customWidth="1"/>
    <col min="4615" max="4864" width="9.140625" style="3"/>
    <col min="4865" max="4865" width="9.85546875" style="3" bestFit="1" customWidth="1"/>
    <col min="4866" max="4867" width="9.140625" style="3"/>
    <col min="4868" max="4868" width="28.140625" style="3" bestFit="1" customWidth="1"/>
    <col min="4869" max="4869" width="28.140625" style="3" customWidth="1"/>
    <col min="4870" max="4870" width="88.85546875" style="3" bestFit="1" customWidth="1"/>
    <col min="4871" max="5120" width="9.140625" style="3"/>
    <col min="5121" max="5121" width="9.85546875" style="3" bestFit="1" customWidth="1"/>
    <col min="5122" max="5123" width="9.140625" style="3"/>
    <col min="5124" max="5124" width="28.140625" style="3" bestFit="1" customWidth="1"/>
    <col min="5125" max="5125" width="28.140625" style="3" customWidth="1"/>
    <col min="5126" max="5126" width="88.85546875" style="3" bestFit="1" customWidth="1"/>
    <col min="5127" max="5376" width="9.140625" style="3"/>
    <col min="5377" max="5377" width="9.85546875" style="3" bestFit="1" customWidth="1"/>
    <col min="5378" max="5379" width="9.140625" style="3"/>
    <col min="5380" max="5380" width="28.140625" style="3" bestFit="1" customWidth="1"/>
    <col min="5381" max="5381" width="28.140625" style="3" customWidth="1"/>
    <col min="5382" max="5382" width="88.85546875" style="3" bestFit="1" customWidth="1"/>
    <col min="5383" max="5632" width="9.140625" style="3"/>
    <col min="5633" max="5633" width="9.85546875" style="3" bestFit="1" customWidth="1"/>
    <col min="5634" max="5635" width="9.140625" style="3"/>
    <col min="5636" max="5636" width="28.140625" style="3" bestFit="1" customWidth="1"/>
    <col min="5637" max="5637" width="28.140625" style="3" customWidth="1"/>
    <col min="5638" max="5638" width="88.85546875" style="3" bestFit="1" customWidth="1"/>
    <col min="5639" max="5888" width="9.140625" style="3"/>
    <col min="5889" max="5889" width="9.85546875" style="3" bestFit="1" customWidth="1"/>
    <col min="5890" max="5891" width="9.140625" style="3"/>
    <col min="5892" max="5892" width="28.140625" style="3" bestFit="1" customWidth="1"/>
    <col min="5893" max="5893" width="28.140625" style="3" customWidth="1"/>
    <col min="5894" max="5894" width="88.85546875" style="3" bestFit="1" customWidth="1"/>
    <col min="5895" max="6144" width="9.140625" style="3"/>
    <col min="6145" max="6145" width="9.85546875" style="3" bestFit="1" customWidth="1"/>
    <col min="6146" max="6147" width="9.140625" style="3"/>
    <col min="6148" max="6148" width="28.140625" style="3" bestFit="1" customWidth="1"/>
    <col min="6149" max="6149" width="28.140625" style="3" customWidth="1"/>
    <col min="6150" max="6150" width="88.85546875" style="3" bestFit="1" customWidth="1"/>
    <col min="6151" max="6400" width="9.140625" style="3"/>
    <col min="6401" max="6401" width="9.85546875" style="3" bestFit="1" customWidth="1"/>
    <col min="6402" max="6403" width="9.140625" style="3"/>
    <col min="6404" max="6404" width="28.140625" style="3" bestFit="1" customWidth="1"/>
    <col min="6405" max="6405" width="28.140625" style="3" customWidth="1"/>
    <col min="6406" max="6406" width="88.85546875" style="3" bestFit="1" customWidth="1"/>
    <col min="6407" max="6656" width="9.140625" style="3"/>
    <col min="6657" max="6657" width="9.85546875" style="3" bestFit="1" customWidth="1"/>
    <col min="6658" max="6659" width="9.140625" style="3"/>
    <col min="6660" max="6660" width="28.140625" style="3" bestFit="1" customWidth="1"/>
    <col min="6661" max="6661" width="28.140625" style="3" customWidth="1"/>
    <col min="6662" max="6662" width="88.85546875" style="3" bestFit="1" customWidth="1"/>
    <col min="6663" max="6912" width="9.140625" style="3"/>
    <col min="6913" max="6913" width="9.85546875" style="3" bestFit="1" customWidth="1"/>
    <col min="6914" max="6915" width="9.140625" style="3"/>
    <col min="6916" max="6916" width="28.140625" style="3" bestFit="1" customWidth="1"/>
    <col min="6917" max="6917" width="28.140625" style="3" customWidth="1"/>
    <col min="6918" max="6918" width="88.85546875" style="3" bestFit="1" customWidth="1"/>
    <col min="6919" max="7168" width="9.140625" style="3"/>
    <col min="7169" max="7169" width="9.85546875" style="3" bestFit="1" customWidth="1"/>
    <col min="7170" max="7171" width="9.140625" style="3"/>
    <col min="7172" max="7172" width="28.140625" style="3" bestFit="1" customWidth="1"/>
    <col min="7173" max="7173" width="28.140625" style="3" customWidth="1"/>
    <col min="7174" max="7174" width="88.85546875" style="3" bestFit="1" customWidth="1"/>
    <col min="7175" max="7424" width="9.140625" style="3"/>
    <col min="7425" max="7425" width="9.85546875" style="3" bestFit="1" customWidth="1"/>
    <col min="7426" max="7427" width="9.140625" style="3"/>
    <col min="7428" max="7428" width="28.140625" style="3" bestFit="1" customWidth="1"/>
    <col min="7429" max="7429" width="28.140625" style="3" customWidth="1"/>
    <col min="7430" max="7430" width="88.85546875" style="3" bestFit="1" customWidth="1"/>
    <col min="7431" max="7680" width="9.140625" style="3"/>
    <col min="7681" max="7681" width="9.85546875" style="3" bestFit="1" customWidth="1"/>
    <col min="7682" max="7683" width="9.140625" style="3"/>
    <col min="7684" max="7684" width="28.140625" style="3" bestFit="1" customWidth="1"/>
    <col min="7685" max="7685" width="28.140625" style="3" customWidth="1"/>
    <col min="7686" max="7686" width="88.85546875" style="3" bestFit="1" customWidth="1"/>
    <col min="7687" max="7936" width="9.140625" style="3"/>
    <col min="7937" max="7937" width="9.85546875" style="3" bestFit="1" customWidth="1"/>
    <col min="7938" max="7939" width="9.140625" style="3"/>
    <col min="7940" max="7940" width="28.140625" style="3" bestFit="1" customWidth="1"/>
    <col min="7941" max="7941" width="28.140625" style="3" customWidth="1"/>
    <col min="7942" max="7942" width="88.85546875" style="3" bestFit="1" customWidth="1"/>
    <col min="7943" max="8192" width="9.140625" style="3"/>
    <col min="8193" max="8193" width="9.85546875" style="3" bestFit="1" customWidth="1"/>
    <col min="8194" max="8195" width="9.140625" style="3"/>
    <col min="8196" max="8196" width="28.140625" style="3" bestFit="1" customWidth="1"/>
    <col min="8197" max="8197" width="28.140625" style="3" customWidth="1"/>
    <col min="8198" max="8198" width="88.85546875" style="3" bestFit="1" customWidth="1"/>
    <col min="8199" max="8448" width="9.140625" style="3"/>
    <col min="8449" max="8449" width="9.85546875" style="3" bestFit="1" customWidth="1"/>
    <col min="8450" max="8451" width="9.140625" style="3"/>
    <col min="8452" max="8452" width="28.140625" style="3" bestFit="1" customWidth="1"/>
    <col min="8453" max="8453" width="28.140625" style="3" customWidth="1"/>
    <col min="8454" max="8454" width="88.85546875" style="3" bestFit="1" customWidth="1"/>
    <col min="8455" max="8704" width="9.140625" style="3"/>
    <col min="8705" max="8705" width="9.85546875" style="3" bestFit="1" customWidth="1"/>
    <col min="8706" max="8707" width="9.140625" style="3"/>
    <col min="8708" max="8708" width="28.140625" style="3" bestFit="1" customWidth="1"/>
    <col min="8709" max="8709" width="28.140625" style="3" customWidth="1"/>
    <col min="8710" max="8710" width="88.85546875" style="3" bestFit="1" customWidth="1"/>
    <col min="8711" max="8960" width="9.140625" style="3"/>
    <col min="8961" max="8961" width="9.85546875" style="3" bestFit="1" customWidth="1"/>
    <col min="8962" max="8963" width="9.140625" style="3"/>
    <col min="8964" max="8964" width="28.140625" style="3" bestFit="1" customWidth="1"/>
    <col min="8965" max="8965" width="28.140625" style="3" customWidth="1"/>
    <col min="8966" max="8966" width="88.85546875" style="3" bestFit="1" customWidth="1"/>
    <col min="8967" max="9216" width="9.140625" style="3"/>
    <col min="9217" max="9217" width="9.85546875" style="3" bestFit="1" customWidth="1"/>
    <col min="9218" max="9219" width="9.140625" style="3"/>
    <col min="9220" max="9220" width="28.140625" style="3" bestFit="1" customWidth="1"/>
    <col min="9221" max="9221" width="28.140625" style="3" customWidth="1"/>
    <col min="9222" max="9222" width="88.85546875" style="3" bestFit="1" customWidth="1"/>
    <col min="9223" max="9472" width="9.140625" style="3"/>
    <col min="9473" max="9473" width="9.85546875" style="3" bestFit="1" customWidth="1"/>
    <col min="9474" max="9475" width="9.140625" style="3"/>
    <col min="9476" max="9476" width="28.140625" style="3" bestFit="1" customWidth="1"/>
    <col min="9477" max="9477" width="28.140625" style="3" customWidth="1"/>
    <col min="9478" max="9478" width="88.85546875" style="3" bestFit="1" customWidth="1"/>
    <col min="9479" max="9728" width="9.140625" style="3"/>
    <col min="9729" max="9729" width="9.85546875" style="3" bestFit="1" customWidth="1"/>
    <col min="9730" max="9731" width="9.140625" style="3"/>
    <col min="9732" max="9732" width="28.140625" style="3" bestFit="1" customWidth="1"/>
    <col min="9733" max="9733" width="28.140625" style="3" customWidth="1"/>
    <col min="9734" max="9734" width="88.85546875" style="3" bestFit="1" customWidth="1"/>
    <col min="9735" max="9984" width="9.140625" style="3"/>
    <col min="9985" max="9985" width="9.85546875" style="3" bestFit="1" customWidth="1"/>
    <col min="9986" max="9987" width="9.140625" style="3"/>
    <col min="9988" max="9988" width="28.140625" style="3" bestFit="1" customWidth="1"/>
    <col min="9989" max="9989" width="28.140625" style="3" customWidth="1"/>
    <col min="9990" max="9990" width="88.85546875" style="3" bestFit="1" customWidth="1"/>
    <col min="9991" max="10240" width="9.140625" style="3"/>
    <col min="10241" max="10241" width="9.85546875" style="3" bestFit="1" customWidth="1"/>
    <col min="10242" max="10243" width="9.140625" style="3"/>
    <col min="10244" max="10244" width="28.140625" style="3" bestFit="1" customWidth="1"/>
    <col min="10245" max="10245" width="28.140625" style="3" customWidth="1"/>
    <col min="10246" max="10246" width="88.85546875" style="3" bestFit="1" customWidth="1"/>
    <col min="10247" max="10496" width="9.140625" style="3"/>
    <col min="10497" max="10497" width="9.85546875" style="3" bestFit="1" customWidth="1"/>
    <col min="10498" max="10499" width="9.140625" style="3"/>
    <col min="10500" max="10500" width="28.140625" style="3" bestFit="1" customWidth="1"/>
    <col min="10501" max="10501" width="28.140625" style="3" customWidth="1"/>
    <col min="10502" max="10502" width="88.85546875" style="3" bestFit="1" customWidth="1"/>
    <col min="10503" max="10752" width="9.140625" style="3"/>
    <col min="10753" max="10753" width="9.85546875" style="3" bestFit="1" customWidth="1"/>
    <col min="10754" max="10755" width="9.140625" style="3"/>
    <col min="10756" max="10756" width="28.140625" style="3" bestFit="1" customWidth="1"/>
    <col min="10757" max="10757" width="28.140625" style="3" customWidth="1"/>
    <col min="10758" max="10758" width="88.85546875" style="3" bestFit="1" customWidth="1"/>
    <col min="10759" max="11008" width="9.140625" style="3"/>
    <col min="11009" max="11009" width="9.85546875" style="3" bestFit="1" customWidth="1"/>
    <col min="11010" max="11011" width="9.140625" style="3"/>
    <col min="11012" max="11012" width="28.140625" style="3" bestFit="1" customWidth="1"/>
    <col min="11013" max="11013" width="28.140625" style="3" customWidth="1"/>
    <col min="11014" max="11014" width="88.85546875" style="3" bestFit="1" customWidth="1"/>
    <col min="11015" max="11264" width="9.140625" style="3"/>
    <col min="11265" max="11265" width="9.85546875" style="3" bestFit="1" customWidth="1"/>
    <col min="11266" max="11267" width="9.140625" style="3"/>
    <col min="11268" max="11268" width="28.140625" style="3" bestFit="1" customWidth="1"/>
    <col min="11269" max="11269" width="28.140625" style="3" customWidth="1"/>
    <col min="11270" max="11270" width="88.85546875" style="3" bestFit="1" customWidth="1"/>
    <col min="11271" max="11520" width="9.140625" style="3"/>
    <col min="11521" max="11521" width="9.85546875" style="3" bestFit="1" customWidth="1"/>
    <col min="11522" max="11523" width="9.140625" style="3"/>
    <col min="11524" max="11524" width="28.140625" style="3" bestFit="1" customWidth="1"/>
    <col min="11525" max="11525" width="28.140625" style="3" customWidth="1"/>
    <col min="11526" max="11526" width="88.85546875" style="3" bestFit="1" customWidth="1"/>
    <col min="11527" max="11776" width="9.140625" style="3"/>
    <col min="11777" max="11777" width="9.85546875" style="3" bestFit="1" customWidth="1"/>
    <col min="11778" max="11779" width="9.140625" style="3"/>
    <col min="11780" max="11780" width="28.140625" style="3" bestFit="1" customWidth="1"/>
    <col min="11781" max="11781" width="28.140625" style="3" customWidth="1"/>
    <col min="11782" max="11782" width="88.85546875" style="3" bestFit="1" customWidth="1"/>
    <col min="11783" max="12032" width="9.140625" style="3"/>
    <col min="12033" max="12033" width="9.85546875" style="3" bestFit="1" customWidth="1"/>
    <col min="12034" max="12035" width="9.140625" style="3"/>
    <col min="12036" max="12036" width="28.140625" style="3" bestFit="1" customWidth="1"/>
    <col min="12037" max="12037" width="28.140625" style="3" customWidth="1"/>
    <col min="12038" max="12038" width="88.85546875" style="3" bestFit="1" customWidth="1"/>
    <col min="12039" max="12288" width="9.140625" style="3"/>
    <col min="12289" max="12289" width="9.85546875" style="3" bestFit="1" customWidth="1"/>
    <col min="12290" max="12291" width="9.140625" style="3"/>
    <col min="12292" max="12292" width="28.140625" style="3" bestFit="1" customWidth="1"/>
    <col min="12293" max="12293" width="28.140625" style="3" customWidth="1"/>
    <col min="12294" max="12294" width="88.85546875" style="3" bestFit="1" customWidth="1"/>
    <col min="12295" max="12544" width="9.140625" style="3"/>
    <col min="12545" max="12545" width="9.85546875" style="3" bestFit="1" customWidth="1"/>
    <col min="12546" max="12547" width="9.140625" style="3"/>
    <col min="12548" max="12548" width="28.140625" style="3" bestFit="1" customWidth="1"/>
    <col min="12549" max="12549" width="28.140625" style="3" customWidth="1"/>
    <col min="12550" max="12550" width="88.85546875" style="3" bestFit="1" customWidth="1"/>
    <col min="12551" max="12800" width="9.140625" style="3"/>
    <col min="12801" max="12801" width="9.85546875" style="3" bestFit="1" customWidth="1"/>
    <col min="12802" max="12803" width="9.140625" style="3"/>
    <col min="12804" max="12804" width="28.140625" style="3" bestFit="1" customWidth="1"/>
    <col min="12805" max="12805" width="28.140625" style="3" customWidth="1"/>
    <col min="12806" max="12806" width="88.85546875" style="3" bestFit="1" customWidth="1"/>
    <col min="12807" max="13056" width="9.140625" style="3"/>
    <col min="13057" max="13057" width="9.85546875" style="3" bestFit="1" customWidth="1"/>
    <col min="13058" max="13059" width="9.140625" style="3"/>
    <col min="13060" max="13060" width="28.140625" style="3" bestFit="1" customWidth="1"/>
    <col min="13061" max="13061" width="28.140625" style="3" customWidth="1"/>
    <col min="13062" max="13062" width="88.85546875" style="3" bestFit="1" customWidth="1"/>
    <col min="13063" max="13312" width="9.140625" style="3"/>
    <col min="13313" max="13313" width="9.85546875" style="3" bestFit="1" customWidth="1"/>
    <col min="13314" max="13315" width="9.140625" style="3"/>
    <col min="13316" max="13316" width="28.140625" style="3" bestFit="1" customWidth="1"/>
    <col min="13317" max="13317" width="28.140625" style="3" customWidth="1"/>
    <col min="13318" max="13318" width="88.85546875" style="3" bestFit="1" customWidth="1"/>
    <col min="13319" max="13568" width="9.140625" style="3"/>
    <col min="13569" max="13569" width="9.85546875" style="3" bestFit="1" customWidth="1"/>
    <col min="13570" max="13571" width="9.140625" style="3"/>
    <col min="13572" max="13572" width="28.140625" style="3" bestFit="1" customWidth="1"/>
    <col min="13573" max="13573" width="28.140625" style="3" customWidth="1"/>
    <col min="13574" max="13574" width="88.85546875" style="3" bestFit="1" customWidth="1"/>
    <col min="13575" max="13824" width="9.140625" style="3"/>
    <col min="13825" max="13825" width="9.85546875" style="3" bestFit="1" customWidth="1"/>
    <col min="13826" max="13827" width="9.140625" style="3"/>
    <col min="13828" max="13828" width="28.140625" style="3" bestFit="1" customWidth="1"/>
    <col min="13829" max="13829" width="28.140625" style="3" customWidth="1"/>
    <col min="13830" max="13830" width="88.85546875" style="3" bestFit="1" customWidth="1"/>
    <col min="13831" max="14080" width="9.140625" style="3"/>
    <col min="14081" max="14081" width="9.85546875" style="3" bestFit="1" customWidth="1"/>
    <col min="14082" max="14083" width="9.140625" style="3"/>
    <col min="14084" max="14084" width="28.140625" style="3" bestFit="1" customWidth="1"/>
    <col min="14085" max="14085" width="28.140625" style="3" customWidth="1"/>
    <col min="14086" max="14086" width="88.85546875" style="3" bestFit="1" customWidth="1"/>
    <col min="14087" max="14336" width="9.140625" style="3"/>
    <col min="14337" max="14337" width="9.85546875" style="3" bestFit="1" customWidth="1"/>
    <col min="14338" max="14339" width="9.140625" style="3"/>
    <col min="14340" max="14340" width="28.140625" style="3" bestFit="1" customWidth="1"/>
    <col min="14341" max="14341" width="28.140625" style="3" customWidth="1"/>
    <col min="14342" max="14342" width="88.85546875" style="3" bestFit="1" customWidth="1"/>
    <col min="14343" max="14592" width="9.140625" style="3"/>
    <col min="14593" max="14593" width="9.85546875" style="3" bestFit="1" customWidth="1"/>
    <col min="14594" max="14595" width="9.140625" style="3"/>
    <col min="14596" max="14596" width="28.140625" style="3" bestFit="1" customWidth="1"/>
    <col min="14597" max="14597" width="28.140625" style="3" customWidth="1"/>
    <col min="14598" max="14598" width="88.85546875" style="3" bestFit="1" customWidth="1"/>
    <col min="14599" max="14848" width="9.140625" style="3"/>
    <col min="14849" max="14849" width="9.85546875" style="3" bestFit="1" customWidth="1"/>
    <col min="14850" max="14851" width="9.140625" style="3"/>
    <col min="14852" max="14852" width="28.140625" style="3" bestFit="1" customWidth="1"/>
    <col min="14853" max="14853" width="28.140625" style="3" customWidth="1"/>
    <col min="14854" max="14854" width="88.85546875" style="3" bestFit="1" customWidth="1"/>
    <col min="14855" max="15104" width="9.140625" style="3"/>
    <col min="15105" max="15105" width="9.85546875" style="3" bestFit="1" customWidth="1"/>
    <col min="15106" max="15107" width="9.140625" style="3"/>
    <col min="15108" max="15108" width="28.140625" style="3" bestFit="1" customWidth="1"/>
    <col min="15109" max="15109" width="28.140625" style="3" customWidth="1"/>
    <col min="15110" max="15110" width="88.85546875" style="3" bestFit="1" customWidth="1"/>
    <col min="15111" max="15360" width="9.140625" style="3"/>
    <col min="15361" max="15361" width="9.85546875" style="3" bestFit="1" customWidth="1"/>
    <col min="15362" max="15363" width="9.140625" style="3"/>
    <col min="15364" max="15364" width="28.140625" style="3" bestFit="1" customWidth="1"/>
    <col min="15365" max="15365" width="28.140625" style="3" customWidth="1"/>
    <col min="15366" max="15366" width="88.85546875" style="3" bestFit="1" customWidth="1"/>
    <col min="15367" max="15616" width="9.140625" style="3"/>
    <col min="15617" max="15617" width="9.85546875" style="3" bestFit="1" customWidth="1"/>
    <col min="15618" max="15619" width="9.140625" style="3"/>
    <col min="15620" max="15620" width="28.140625" style="3" bestFit="1" customWidth="1"/>
    <col min="15621" max="15621" width="28.140625" style="3" customWidth="1"/>
    <col min="15622" max="15622" width="88.85546875" style="3" bestFit="1" customWidth="1"/>
    <col min="15623" max="15872" width="9.140625" style="3"/>
    <col min="15873" max="15873" width="9.85546875" style="3" bestFit="1" customWidth="1"/>
    <col min="15874" max="15875" width="9.140625" style="3"/>
    <col min="15876" max="15876" width="28.140625" style="3" bestFit="1" customWidth="1"/>
    <col min="15877" max="15877" width="28.140625" style="3" customWidth="1"/>
    <col min="15878" max="15878" width="88.85546875" style="3" bestFit="1" customWidth="1"/>
    <col min="15879" max="16128" width="9.140625" style="3"/>
    <col min="16129" max="16129" width="9.85546875" style="3" bestFit="1" customWidth="1"/>
    <col min="16130" max="16131" width="9.140625" style="3"/>
    <col min="16132" max="16132" width="28.140625" style="3" bestFit="1" customWidth="1"/>
    <col min="16133" max="16133" width="28.140625" style="3" customWidth="1"/>
    <col min="16134" max="16134" width="88.85546875" style="3" bestFit="1" customWidth="1"/>
    <col min="16135" max="16384" width="9.140625" style="3"/>
  </cols>
  <sheetData>
    <row r="1" spans="1:5" x14ac:dyDescent="0.25">
      <c r="A1" s="102" t="s">
        <v>288</v>
      </c>
      <c r="B1" s="102" t="s">
        <v>289</v>
      </c>
      <c r="C1" s="102" t="s">
        <v>290</v>
      </c>
      <c r="D1" s="102" t="s">
        <v>291</v>
      </c>
      <c r="E1" s="102" t="s">
        <v>292</v>
      </c>
    </row>
    <row r="2" spans="1:5" x14ac:dyDescent="0.25">
      <c r="A2" s="99" t="s">
        <v>293</v>
      </c>
      <c r="B2" s="99">
        <v>0.8</v>
      </c>
      <c r="C2" s="99">
        <v>0.7</v>
      </c>
      <c r="D2" s="99" t="str">
        <f>IF(B2&gt;1,"Projeto Adiantado",IF(B2&lt;1,"Projeto Atrasado","Projeto igual Planejado"))</f>
        <v>Projeto Atrasado</v>
      </c>
      <c r="E2" s="99" t="str">
        <f>IF(C2&gt;1,"Projeto Agregou mais Valor",IF(C2&lt;1,"Projeto Acima do Custo","Custo igual Planejado"))</f>
        <v>Projeto Acima do Custo</v>
      </c>
    </row>
    <row r="3" spans="1:5" x14ac:dyDescent="0.25">
      <c r="A3" s="101" t="s">
        <v>294</v>
      </c>
      <c r="B3" s="101">
        <v>0.8</v>
      </c>
      <c r="C3" s="101">
        <v>0.4</v>
      </c>
      <c r="D3" s="101" t="str">
        <f t="shared" ref="D3:D4" si="0">IF(B3&gt;1,"Projeto Adiantado",IF(B3&lt;1,"Projeto Atrasado","Projeto igual Planejado"))</f>
        <v>Projeto Atrasado</v>
      </c>
      <c r="E3" s="101" t="str">
        <f t="shared" ref="E3:E4" si="1">IF(C3&gt;1,"Projeto Agregou mais Valor",IF(C3&lt;1,"Projeto Acima do Custo","Custo igual Planejado"))</f>
        <v>Projeto Acima do Custo</v>
      </c>
    </row>
    <row r="4" spans="1:5" x14ac:dyDescent="0.25">
      <c r="A4" s="99" t="s">
        <v>295</v>
      </c>
      <c r="B4" s="99">
        <v>1.3</v>
      </c>
      <c r="C4" s="99">
        <v>0.8</v>
      </c>
      <c r="D4" s="99" t="str">
        <f t="shared" si="0"/>
        <v>Projeto Adiantado</v>
      </c>
      <c r="E4" s="99" t="str">
        <f t="shared" si="1"/>
        <v>Projeto Acima do Custo</v>
      </c>
    </row>
    <row r="6" spans="1:5" x14ac:dyDescent="0.25">
      <c r="C6" s="3" t="s">
        <v>296</v>
      </c>
      <c r="E6" s="3" t="s">
        <v>296</v>
      </c>
    </row>
    <row r="7" spans="1:5" x14ac:dyDescent="0.25">
      <c r="A7" s="100" t="s">
        <v>300</v>
      </c>
      <c r="C7" s="3" t="s">
        <v>299</v>
      </c>
      <c r="E7" s="3" t="s">
        <v>298</v>
      </c>
    </row>
    <row r="8" spans="1:5" x14ac:dyDescent="0.25">
      <c r="A8" s="100" t="s">
        <v>297</v>
      </c>
      <c r="C8" s="3" t="s">
        <v>302</v>
      </c>
      <c r="E8" s="3" t="s">
        <v>301</v>
      </c>
    </row>
    <row r="9" spans="1:5" x14ac:dyDescent="0.25">
      <c r="C9" s="3" t="s">
        <v>304</v>
      </c>
      <c r="E9" s="3" t="s">
        <v>303</v>
      </c>
    </row>
    <row r="11" spans="1:5" x14ac:dyDescent="0.25">
      <c r="A11" s="3" t="s">
        <v>308</v>
      </c>
    </row>
    <row r="12" spans="1:5" x14ac:dyDescent="0.25">
      <c r="A12" s="3" t="s">
        <v>309</v>
      </c>
    </row>
    <row r="13" spans="1:5" x14ac:dyDescent="0.25">
      <c r="A13" s="3" t="s">
        <v>310</v>
      </c>
    </row>
    <row r="15" spans="1:5" x14ac:dyDescent="0.25">
      <c r="A15" s="3" t="s">
        <v>305</v>
      </c>
    </row>
    <row r="16" spans="1:5" x14ac:dyDescent="0.25">
      <c r="A16" s="3" t="s">
        <v>306</v>
      </c>
    </row>
    <row r="17" spans="1:1" x14ac:dyDescent="0.25">
      <c r="A17" s="3" t="s">
        <v>307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32</vt:i4>
      </vt:variant>
    </vt:vector>
  </HeadingPairs>
  <TitlesOfParts>
    <vt:vector size="52" baseType="lpstr">
      <vt:lpstr>CRONOGRAMA</vt:lpstr>
      <vt:lpstr>ENTREGAS</vt:lpstr>
      <vt:lpstr>CAIXA DE COMBINAÇÃO</vt:lpstr>
      <vt:lpstr>CUSTO DAS ENTREGAS</vt:lpstr>
      <vt:lpstr>CAIXA DE SELECAO</vt:lpstr>
      <vt:lpstr>VALOR DE CADA ENTREGA</vt:lpstr>
      <vt:lpstr>BOTAO DE ROLAGEM E ROTACAO</vt:lpstr>
      <vt:lpstr>INDICADORES</vt:lpstr>
      <vt:lpstr>FÓRMULA SE</vt:lpstr>
      <vt:lpstr>FASES E CUSTO DO PROJETO</vt:lpstr>
      <vt:lpstr>BOTAO OPÇÃO CAIXA GRUPO</vt:lpstr>
      <vt:lpstr>ENTREGAS ACIMA DO CUSTO</vt:lpstr>
      <vt:lpstr>CONTROLE DE FORMULÁRIO</vt:lpstr>
      <vt:lpstr>STATUS DO PROJETO</vt:lpstr>
      <vt:lpstr>GRÁFICO DE VELOCIMETRO</vt:lpstr>
      <vt:lpstr>CONTROLE DE RISCOS</vt:lpstr>
      <vt:lpstr>MATRIZ DE RISCO</vt:lpstr>
      <vt:lpstr>LEAD TIME EM RISCO</vt:lpstr>
      <vt:lpstr>GRÁFICO LEAD TIME</vt:lpstr>
      <vt:lpstr>DASHBOARD DO PROJETO</vt:lpstr>
      <vt:lpstr>'CONTROLE DE RISCOS'!ÁREA</vt:lpstr>
      <vt:lpstr>'LEAD TIME EM RISCO'!ÁREA</vt:lpstr>
      <vt:lpstr>'MATRIZ DE RISCO'!ÁREA</vt:lpstr>
      <vt:lpstr>ÁREA</vt:lpstr>
      <vt:lpstr>ÁREA_DE_RISCO</vt:lpstr>
      <vt:lpstr>AREAS</vt:lpstr>
      <vt:lpstr>'CONTROLE DE RISCOS'!ÁREAS</vt:lpstr>
      <vt:lpstr>'LEAD TIME EM RISCO'!ÁREAS</vt:lpstr>
      <vt:lpstr>'MATRIZ DE RISCO'!ÁREAS</vt:lpstr>
      <vt:lpstr>ÁREAS</vt:lpstr>
      <vt:lpstr>'CONTROLE DE RISCOS'!ÁREAS_DE_CONHECIMENTO</vt:lpstr>
      <vt:lpstr>'LEAD TIME EM RISCO'!ÁREAS_DE_CONHECIMENTO</vt:lpstr>
      <vt:lpstr>'MATRIZ DE RISCO'!ÁREAS_DE_CONHECIMENTO</vt:lpstr>
      <vt:lpstr>ÁREAS_DE_CONHECIMENTO</vt:lpstr>
      <vt:lpstr>ÁREAS_R</vt:lpstr>
      <vt:lpstr>ÁREAS_R_C</vt:lpstr>
      <vt:lpstr>ÁREAS_RISCO</vt:lpstr>
      <vt:lpstr>'CONTROLE DE RISCOS'!ÁREASLISTAS</vt:lpstr>
      <vt:lpstr>'LEAD TIME EM RISCO'!ÁREASLISTAS</vt:lpstr>
      <vt:lpstr>'MATRIZ DE RISCO'!ÁREASLISTAS</vt:lpstr>
      <vt:lpstr>ÁREASLISTAS</vt:lpstr>
      <vt:lpstr>'CONTROLE DE RISCOS'!IMPACTO</vt:lpstr>
      <vt:lpstr>'LEAD TIME EM RISCO'!IMPACTO</vt:lpstr>
      <vt:lpstr>'MATRIZ DE RISCO'!IMPACTO</vt:lpstr>
      <vt:lpstr>IMPACTO</vt:lpstr>
      <vt:lpstr>IMPACTO_R</vt:lpstr>
      <vt:lpstr>'CONTROLE DE RISCOS'!PROBABILIDADE</vt:lpstr>
      <vt:lpstr>'LEAD TIME EM RISCO'!PROBABILIDADE</vt:lpstr>
      <vt:lpstr>'MATRIZ DE RISCO'!PROBABILIDADE</vt:lpstr>
      <vt:lpstr>PROBABILIDADE</vt:lpstr>
      <vt:lpstr>Probabilidade_Risco</vt:lpstr>
      <vt:lpstr>RISCOS_C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SergioTorres</dc:creator>
  <cp:lastModifiedBy>SergioTorres</cp:lastModifiedBy>
  <dcterms:created xsi:type="dcterms:W3CDTF">2013-10-27T11:08:22Z</dcterms:created>
  <dcterms:modified xsi:type="dcterms:W3CDTF">2013-11-17T16:37:07Z</dcterms:modified>
</cp:coreProperties>
</file>